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160"/>
  </bookViews>
  <sheets>
    <sheet name="2024-25" sheetId="11" r:id="rId1"/>
    <sheet name="2023-24" sheetId="10" r:id="rId2"/>
    <sheet name="2022-23" sheetId="8" r:id="rId3"/>
    <sheet name="2021-22" sheetId="9" r:id="rId4"/>
    <sheet name="2019-20" sheetId="6" r:id="rId5"/>
    <sheet name="2018-19" sheetId="5" r:id="rId6"/>
    <sheet name="2017-18" sheetId="4" r:id="rId7"/>
    <sheet name="2016-17" sheetId="3" r:id="rId8"/>
    <sheet name="2015-16" sheetId="2" r:id="rId9"/>
    <sheet name="2014-15" sheetId="1" r:id="rId10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1"/>
  <c r="I13"/>
  <c r="H13"/>
  <c r="D13"/>
  <c r="J12"/>
  <c r="J11"/>
  <c r="I11"/>
  <c r="H11"/>
  <c r="D11"/>
  <c r="J10"/>
  <c r="I10"/>
  <c r="H10"/>
  <c r="D10"/>
  <c r="J8"/>
  <c r="J9"/>
  <c r="I9"/>
  <c r="H9"/>
  <c r="D9"/>
  <c r="J7"/>
  <c r="I7"/>
  <c r="H7"/>
  <c r="D7"/>
  <c r="J6"/>
  <c r="I6"/>
  <c r="H6"/>
  <c r="D6"/>
  <c r="J5"/>
  <c r="I5"/>
  <c r="H5"/>
  <c r="D5"/>
  <c r="J4"/>
  <c r="I4"/>
  <c r="H4"/>
  <c r="D4"/>
  <c r="J3"/>
  <c r="I3"/>
  <c r="H3"/>
  <c r="D3"/>
  <c r="J31" i="9"/>
  <c r="I31"/>
  <c r="H31"/>
  <c r="D31"/>
  <c r="J30"/>
  <c r="I30"/>
  <c r="H30"/>
  <c r="D30"/>
  <c r="J29"/>
  <c r="I29"/>
  <c r="H29"/>
  <c r="D29"/>
  <c r="J28"/>
  <c r="I28"/>
  <c r="H28"/>
  <c r="D28"/>
  <c r="J27"/>
  <c r="I27"/>
  <c r="H27"/>
  <c r="D27"/>
  <c r="J26"/>
  <c r="I26"/>
  <c r="H26"/>
  <c r="D26"/>
  <c r="J25"/>
  <c r="I25"/>
  <c r="H25"/>
  <c r="D25"/>
  <c r="J24"/>
  <c r="I24"/>
  <c r="H24"/>
  <c r="D24"/>
  <c r="J23"/>
  <c r="I23"/>
  <c r="H23"/>
  <c r="D23"/>
  <c r="J22"/>
  <c r="I22"/>
  <c r="H22"/>
  <c r="D22"/>
  <c r="J21"/>
  <c r="I21"/>
  <c r="H21"/>
  <c r="D21"/>
  <c r="J20"/>
  <c r="I20"/>
  <c r="H20"/>
  <c r="D20"/>
  <c r="J19"/>
  <c r="I19"/>
  <c r="H19"/>
  <c r="D19"/>
  <c r="J18"/>
  <c r="I18"/>
  <c r="H18"/>
  <c r="D18"/>
  <c r="J14"/>
  <c r="I14"/>
  <c r="H14"/>
  <c r="D14"/>
  <c r="J13"/>
  <c r="I13"/>
  <c r="H13"/>
  <c r="D13"/>
  <c r="J12"/>
  <c r="I12"/>
  <c r="H12"/>
  <c r="D12"/>
  <c r="J11"/>
  <c r="I11"/>
  <c r="H11"/>
  <c r="D11"/>
  <c r="J10"/>
  <c r="I10"/>
  <c r="H10"/>
  <c r="D10"/>
  <c r="J9"/>
  <c r="I9"/>
  <c r="H9"/>
  <c r="D9"/>
  <c r="J8"/>
  <c r="I8"/>
  <c r="H8"/>
  <c r="D8"/>
  <c r="J7"/>
  <c r="I7"/>
  <c r="H7"/>
  <c r="D7"/>
  <c r="J6"/>
  <c r="I6"/>
  <c r="H6"/>
  <c r="D6"/>
  <c r="J5"/>
  <c r="I5"/>
  <c r="H5"/>
  <c r="D5"/>
  <c r="J4"/>
  <c r="I4"/>
  <c r="H4"/>
  <c r="D4"/>
  <c r="J3"/>
  <c r="I3"/>
  <c r="H3"/>
  <c r="D3"/>
  <c r="J14" i="8" l="1"/>
  <c r="I14"/>
  <c r="H14"/>
  <c r="D14"/>
  <c r="J13"/>
  <c r="I13"/>
  <c r="H13"/>
  <c r="D13"/>
  <c r="J12"/>
  <c r="I12"/>
  <c r="H12"/>
  <c r="D12"/>
  <c r="J11"/>
  <c r="I11"/>
  <c r="H11"/>
  <c r="D11"/>
  <c r="J10"/>
  <c r="I10"/>
  <c r="H10"/>
  <c r="D10"/>
  <c r="J9"/>
  <c r="I9"/>
  <c r="H9"/>
  <c r="D9"/>
  <c r="J8"/>
  <c r="I8"/>
  <c r="H8"/>
  <c r="D8"/>
  <c r="J7"/>
  <c r="I7"/>
  <c r="H7"/>
  <c r="D7"/>
  <c r="J6"/>
  <c r="I6"/>
  <c r="H6"/>
  <c r="D6"/>
  <c r="J5"/>
  <c r="I5"/>
  <c r="H5"/>
  <c r="D5"/>
  <c r="J4"/>
  <c r="I4"/>
  <c r="H4"/>
  <c r="D4"/>
  <c r="J3"/>
  <c r="I3"/>
  <c r="H3"/>
  <c r="D3"/>
  <c r="J25" i="5"/>
  <c r="I25"/>
  <c r="H25"/>
  <c r="D25"/>
  <c r="J24"/>
  <c r="I24"/>
  <c r="H24"/>
  <c r="D24"/>
  <c r="J23"/>
  <c r="I23"/>
  <c r="H23"/>
  <c r="D23"/>
  <c r="J22"/>
  <c r="I22"/>
  <c r="H22"/>
  <c r="D22"/>
  <c r="J21"/>
  <c r="I21"/>
  <c r="H21"/>
  <c r="D21"/>
  <c r="J20"/>
  <c r="I20"/>
  <c r="H20"/>
  <c r="D20"/>
  <c r="J19"/>
  <c r="I19"/>
  <c r="H19"/>
  <c r="D19"/>
  <c r="J18"/>
  <c r="I18"/>
  <c r="H18"/>
  <c r="D18"/>
  <c r="J17"/>
  <c r="I17"/>
  <c r="H17"/>
  <c r="D17"/>
  <c r="J16"/>
  <c r="I16"/>
  <c r="H16"/>
  <c r="D16"/>
  <c r="J12"/>
  <c r="I12"/>
  <c r="H12"/>
  <c r="D12"/>
  <c r="J11"/>
  <c r="I11"/>
  <c r="H11"/>
  <c r="D11"/>
  <c r="J10"/>
  <c r="I10"/>
  <c r="H10"/>
  <c r="D10"/>
  <c r="J9"/>
  <c r="I9"/>
  <c r="H9"/>
  <c r="D9"/>
  <c r="J8"/>
  <c r="I8"/>
  <c r="H8"/>
  <c r="D8"/>
  <c r="J7"/>
  <c r="I7"/>
  <c r="H7"/>
  <c r="D7"/>
  <c r="J6"/>
  <c r="I6"/>
  <c r="H6"/>
  <c r="D6"/>
  <c r="J5"/>
  <c r="I5"/>
  <c r="H5"/>
  <c r="D5"/>
  <c r="J4"/>
  <c r="I4"/>
  <c r="H4"/>
  <c r="D4"/>
  <c r="J3"/>
  <c r="I3"/>
  <c r="H3"/>
  <c r="D3"/>
  <c r="J14" i="1"/>
  <c r="I14"/>
  <c r="H14"/>
  <c r="D14"/>
  <c r="J13"/>
  <c r="I13"/>
  <c r="H13"/>
  <c r="D13"/>
  <c r="J12"/>
  <c r="I12"/>
  <c r="H12"/>
  <c r="D12"/>
  <c r="J11"/>
  <c r="I11"/>
  <c r="H11"/>
  <c r="D11"/>
  <c r="J10"/>
  <c r="I10"/>
  <c r="H10"/>
  <c r="D10"/>
  <c r="J9"/>
  <c r="I9"/>
  <c r="H9"/>
  <c r="D9"/>
  <c r="J8"/>
  <c r="I8"/>
  <c r="H8"/>
  <c r="D8"/>
  <c r="J7"/>
  <c r="I7"/>
  <c r="H7"/>
  <c r="D7"/>
  <c r="J6"/>
  <c r="I6"/>
  <c r="H6"/>
  <c r="D6"/>
  <c r="J5"/>
  <c r="I5"/>
  <c r="H5"/>
  <c r="D5"/>
  <c r="J4"/>
  <c r="I4"/>
  <c r="H4"/>
  <c r="D4"/>
  <c r="J3"/>
  <c r="I3"/>
  <c r="H3"/>
  <c r="D3"/>
</calcChain>
</file>

<file path=xl/sharedStrings.xml><?xml version="1.0" encoding="utf-8"?>
<sst xmlns="http://schemas.openxmlformats.org/spreadsheetml/2006/main" count="402" uniqueCount="108">
  <si>
    <t xml:space="preserve"> </t>
  </si>
  <si>
    <t>1ste afdeling</t>
  </si>
  <si>
    <t>CLUB</t>
  </si>
  <si>
    <t>GESP</t>
  </si>
  <si>
    <t>G</t>
  </si>
  <si>
    <t>V</t>
  </si>
  <si>
    <t>D</t>
  </si>
  <si>
    <t>GP</t>
  </si>
  <si>
    <t>VP</t>
  </si>
  <si>
    <t>PUNTEN</t>
  </si>
  <si>
    <t>Supra Boys 1</t>
  </si>
  <si>
    <t>Ossel Star 1</t>
  </si>
  <si>
    <t>Rozenhof 2</t>
  </si>
  <si>
    <t xml:space="preserve">Peulis </t>
  </si>
  <si>
    <t>Pigeon d'Or 1</t>
  </si>
  <si>
    <t>Neder De Luxe 1</t>
  </si>
  <si>
    <t xml:space="preserve">Concorde </t>
  </si>
  <si>
    <t xml:space="preserve">De Club </t>
  </si>
  <si>
    <t>GBH</t>
  </si>
  <si>
    <t>Pigeon d'Or 2</t>
  </si>
  <si>
    <t>Veltem</t>
  </si>
  <si>
    <t>Onder Den Toren 4</t>
  </si>
  <si>
    <t>De Plekkerboys</t>
  </si>
  <si>
    <t>Rode Bal</t>
  </si>
  <si>
    <t>Peulis 1</t>
  </si>
  <si>
    <t>Supra Boys 2</t>
  </si>
  <si>
    <t>Sporthal Veltem 1</t>
  </si>
  <si>
    <t>Ossel Star</t>
  </si>
  <si>
    <t>Amadeus 1</t>
  </si>
  <si>
    <t xml:space="preserve">Wijle Wille Winnen </t>
  </si>
  <si>
    <t>2de afdeling</t>
  </si>
  <si>
    <t>Sportief Herent 2</t>
  </si>
  <si>
    <t>Peulis 2</t>
  </si>
  <si>
    <t>Sporthal Veltem 2</t>
  </si>
  <si>
    <t>Gouden Bil 2</t>
  </si>
  <si>
    <t>Supra Boys 3</t>
  </si>
  <si>
    <t>Vrede Bal 4</t>
  </si>
  <si>
    <t>The Candys Boys</t>
  </si>
  <si>
    <t>Amadeus 2</t>
  </si>
  <si>
    <t>Terras Boys 1</t>
  </si>
  <si>
    <t>Neder De Luxe 2</t>
  </si>
  <si>
    <t>Terras Boys 2</t>
  </si>
  <si>
    <t>Amadeus 3</t>
  </si>
  <si>
    <t>Ere afdeling</t>
  </si>
  <si>
    <t>Onder Den Toren 2</t>
  </si>
  <si>
    <t>Relst</t>
  </si>
  <si>
    <t>Vrede Bal 2</t>
  </si>
  <si>
    <t>Vrede Bal 1</t>
  </si>
  <si>
    <t>De Duvels</t>
  </si>
  <si>
    <t>Sportief Herent</t>
  </si>
  <si>
    <t>Onder Den Toren 1</t>
  </si>
  <si>
    <t>Gouden Bil 1</t>
  </si>
  <si>
    <t>Onder Den Toren 3</t>
  </si>
  <si>
    <t>Vrede Bal 3</t>
  </si>
  <si>
    <t>Wijle Wille Winnen 1</t>
  </si>
  <si>
    <t xml:space="preserve">Neder De Luxe </t>
  </si>
  <si>
    <t>Wijle Wille Winnen 2</t>
  </si>
  <si>
    <t>Concorde 1</t>
  </si>
  <si>
    <t>Onder Den Toren B</t>
  </si>
  <si>
    <t>Peulis A</t>
  </si>
  <si>
    <t>Vrede Bal B</t>
  </si>
  <si>
    <t>Onder Den Toren A</t>
  </si>
  <si>
    <t>Vrede Bal A</t>
  </si>
  <si>
    <t>Pigeon d'Or A</t>
  </si>
  <si>
    <t>Gouden Bil</t>
  </si>
  <si>
    <t>Supra Boys</t>
  </si>
  <si>
    <t>Peulis B</t>
  </si>
  <si>
    <t>De Milde A</t>
  </si>
  <si>
    <t>Wijle Wille Winnen</t>
  </si>
  <si>
    <t>Sporthal Veltem</t>
  </si>
  <si>
    <t>Pigeon d'Or B</t>
  </si>
  <si>
    <t>Dageraad</t>
  </si>
  <si>
    <t>t Hoeveke B</t>
  </si>
  <si>
    <t>t Hoeveke C</t>
  </si>
  <si>
    <t>Black Boys</t>
  </si>
  <si>
    <t>t Hoeveke A</t>
  </si>
  <si>
    <t xml:space="preserve">Gouden Bil </t>
  </si>
  <si>
    <t>Dageraad A</t>
  </si>
  <si>
    <t>Shooters</t>
  </si>
  <si>
    <t>'t Hoeveke A</t>
  </si>
  <si>
    <t>'t Hoeveke B</t>
  </si>
  <si>
    <t>Cosmos</t>
  </si>
  <si>
    <t>Peulis C</t>
  </si>
  <si>
    <t>'t Hoeveke D</t>
  </si>
  <si>
    <t>Amigos</t>
  </si>
  <si>
    <t>Gouden Bil B</t>
  </si>
  <si>
    <t>Ons Huis</t>
  </si>
  <si>
    <t>Amadeus</t>
  </si>
  <si>
    <t>Streekebeek</t>
  </si>
  <si>
    <t>Neder De Luxe B</t>
  </si>
  <si>
    <t>Tolhuis A</t>
  </si>
  <si>
    <t>Sportlokaal Herent A</t>
  </si>
  <si>
    <t>Ontmoeting</t>
  </si>
  <si>
    <t>'t Hoeveke C</t>
  </si>
  <si>
    <t>Neder De Luxe A</t>
  </si>
  <si>
    <t>Tolhuis B</t>
  </si>
  <si>
    <t>Sportlokaal Herent B</t>
  </si>
  <si>
    <t>Gouden Bil A</t>
  </si>
  <si>
    <t>Concorde</t>
  </si>
  <si>
    <t>Peulis</t>
  </si>
  <si>
    <t>De Daltons</t>
  </si>
  <si>
    <t>Ossel Star 3</t>
  </si>
  <si>
    <t>De Wip</t>
  </si>
  <si>
    <t>Ossel Star 2</t>
  </si>
  <si>
    <t>Rozenhof 3</t>
  </si>
  <si>
    <t xml:space="preserve">Pigeon d'Or </t>
  </si>
  <si>
    <t>De Toppers</t>
  </si>
  <si>
    <t>De Club 1</t>
  </si>
</sst>
</file>

<file path=xl/styles.xml><?xml version="1.0" encoding="utf-8"?>
<styleSheet xmlns="http://schemas.openxmlformats.org/spreadsheetml/2006/main">
  <numFmts count="1">
    <numFmt numFmtId="164" formatCode="General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8"/>
      <color rgb="FFFF0000"/>
      <name val="Arial"/>
      <family val="2"/>
    </font>
    <font>
      <sz val="10"/>
      <name val="Courier"/>
      <family val="3"/>
    </font>
    <font>
      <sz val="18"/>
      <color rgb="FF002060"/>
      <name val="Arial"/>
      <family val="2"/>
    </font>
    <font>
      <sz val="10"/>
      <name val="Courier"/>
      <family val="3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</fills>
  <borders count="6">
    <border>
      <left/>
      <right/>
      <top/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/>
      <diagonal/>
    </border>
    <border>
      <left/>
      <right style="medium">
        <color rgb="FFD8D8D8"/>
      </right>
      <top style="medium">
        <color rgb="FFD8D8D8"/>
      </top>
      <bottom/>
      <diagonal/>
    </border>
    <border>
      <left style="medium">
        <color rgb="FFD8D8D8"/>
      </left>
      <right/>
      <top/>
      <bottom/>
      <diagonal/>
    </border>
    <border diagonalUp="1" diagonalDown="1"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 style="medium">
        <color rgb="FFD8D8D8"/>
      </diagonal>
    </border>
  </borders>
  <cellStyleXfs count="5">
    <xf numFmtId="0" fontId="0" fillId="0" borderId="0"/>
    <xf numFmtId="164" fontId="8" fillId="0" borderId="0"/>
    <xf numFmtId="164" fontId="10" fillId="0" borderId="0"/>
    <xf numFmtId="164" fontId="8" fillId="0" borderId="0"/>
    <xf numFmtId="164" fontId="8" fillId="0" borderId="0"/>
  </cellStyleXfs>
  <cellXfs count="67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7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quotePrefix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/>
    <xf numFmtId="0" fontId="2" fillId="3" borderId="3" xfId="0" applyFont="1" applyFill="1" applyBorder="1" applyAlignment="1">
      <alignment horizontal="center"/>
    </xf>
    <xf numFmtId="164" fontId="3" fillId="0" borderId="1" xfId="1" applyFont="1" applyBorder="1"/>
    <xf numFmtId="164" fontId="3" fillId="2" borderId="1" xfId="1" applyFont="1" applyFill="1" applyBorder="1"/>
    <xf numFmtId="164" fontId="3" fillId="0" borderId="1" xfId="1" quotePrefix="1" applyFont="1" applyBorder="1"/>
    <xf numFmtId="0" fontId="9" fillId="0" borderId="0" xfId="0" applyFont="1"/>
    <xf numFmtId="164" fontId="3" fillId="2" borderId="1" xfId="2" applyFont="1" applyFill="1" applyBorder="1"/>
    <xf numFmtId="164" fontId="11" fillId="2" borderId="1" xfId="2" applyFont="1" applyFill="1" applyBorder="1"/>
    <xf numFmtId="0" fontId="3" fillId="0" borderId="4" xfId="0" applyFont="1" applyBorder="1" applyAlignment="1">
      <alignment horizontal="center" vertical="center" wrapText="1"/>
    </xf>
    <xf numFmtId="164" fontId="3" fillId="0" borderId="1" xfId="2" applyFont="1" applyBorder="1"/>
    <xf numFmtId="164" fontId="11" fillId="0" borderId="1" xfId="2" applyFont="1" applyBorder="1"/>
    <xf numFmtId="164" fontId="3" fillId="0" borderId="1" xfId="2" quotePrefix="1" applyFont="1" applyBorder="1"/>
    <xf numFmtId="164" fontId="0" fillId="0" borderId="0" xfId="0" applyNumberFormat="1" applyAlignment="1">
      <alignment horizontal="center"/>
    </xf>
    <xf numFmtId="164" fontId="3" fillId="4" borderId="1" xfId="1" applyFont="1" applyFill="1" applyBorder="1"/>
    <xf numFmtId="164" fontId="3" fillId="5" borderId="1" xfId="3" applyFont="1" applyFill="1" applyBorder="1"/>
    <xf numFmtId="164" fontId="3" fillId="0" borderId="1" xfId="3" quotePrefix="1" applyFont="1" applyBorder="1"/>
    <xf numFmtId="164" fontId="11" fillId="0" borderId="1" xfId="3" applyFont="1" applyBorder="1"/>
    <xf numFmtId="164" fontId="3" fillId="0" borderId="1" xfId="3" applyFont="1" applyBorder="1"/>
    <xf numFmtId="164" fontId="3" fillId="2" borderId="1" xfId="1" applyFont="1" applyFill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0" borderId="5" xfId="1" applyFont="1" applyBorder="1"/>
    <xf numFmtId="164" fontId="3" fillId="0" borderId="5" xfId="1" applyFont="1" applyBorder="1" applyAlignment="1">
      <alignment horizontal="center"/>
    </xf>
    <xf numFmtId="164" fontId="11" fillId="0" borderId="1" xfId="1" applyFont="1" applyBorder="1"/>
    <xf numFmtId="164" fontId="3" fillId="4" borderId="1" xfId="1" applyFont="1" applyFill="1" applyBorder="1" applyAlignment="1">
      <alignment horizontal="center"/>
    </xf>
    <xf numFmtId="164" fontId="11" fillId="0" borderId="1" xfId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11" fillId="0" borderId="1" xfId="0" applyFont="1" applyBorder="1"/>
    <xf numFmtId="164" fontId="3" fillId="2" borderId="1" xfId="4" applyFont="1" applyFill="1" applyBorder="1"/>
    <xf numFmtId="164" fontId="3" fillId="2" borderId="1" xfId="4" applyFont="1" applyFill="1" applyBorder="1" applyAlignment="1">
      <alignment horizontal="center"/>
    </xf>
    <xf numFmtId="164" fontId="3" fillId="6" borderId="1" xfId="4" applyFont="1" applyFill="1" applyBorder="1"/>
    <xf numFmtId="164" fontId="3" fillId="6" borderId="1" xfId="4" applyFont="1" applyFill="1" applyBorder="1" applyAlignment="1">
      <alignment horizontal="center"/>
    </xf>
    <xf numFmtId="164" fontId="3" fillId="4" borderId="1" xfId="4" applyFont="1" applyFill="1" applyBorder="1"/>
    <xf numFmtId="164" fontId="3" fillId="4" borderId="1" xfId="4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quotePrefix="1" applyFont="1"/>
    <xf numFmtId="164" fontId="3" fillId="0" borderId="0" xfId="1" applyFont="1" applyAlignment="1">
      <alignment horizontal="center"/>
    </xf>
    <xf numFmtId="164" fontId="3" fillId="6" borderId="1" xfId="0" applyNumberFormat="1" applyFont="1" applyFill="1" applyBorder="1"/>
    <xf numFmtId="164" fontId="3" fillId="6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</xf>
  </cellXfs>
  <cellStyles count="5">
    <cellStyle name="Standaard" xfId="0" builtinId="0"/>
    <cellStyle name="Standaard 5" xfId="1"/>
    <cellStyle name="Standaard 6" xfId="2"/>
    <cellStyle name="Standaard 7" xfId="3"/>
    <cellStyle name="Standaard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G17" sqref="G17"/>
    </sheetView>
  </sheetViews>
  <sheetFormatPr defaultRowHeight="15"/>
  <cols>
    <col min="3" max="3" width="29.42578125" customWidth="1"/>
    <col min="4" max="9" width="9.140625" style="4"/>
    <col min="10" max="10" width="11.85546875" style="4" customWidth="1"/>
  </cols>
  <sheetData>
    <row r="1" spans="1:11" ht="30" customHeight="1" thickBot="1">
      <c r="B1" t="s">
        <v>0</v>
      </c>
      <c r="C1" s="6" t="s">
        <v>1</v>
      </c>
      <c r="D1" s="2"/>
      <c r="E1" s="3"/>
      <c r="F1" s="3"/>
    </row>
    <row r="2" spans="1:11" ht="20.100000000000001" customHeight="1" thickBot="1">
      <c r="A2" s="1"/>
      <c r="B2" s="63"/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</row>
    <row r="3" spans="1:11" ht="20.100000000000001" customHeight="1" thickBot="1">
      <c r="A3" s="1"/>
      <c r="B3" s="14">
        <v>1</v>
      </c>
      <c r="C3" s="64" t="s">
        <v>101</v>
      </c>
      <c r="D3" s="65">
        <f t="shared" ref="D3:D13" si="0">E3+F3+G3</f>
        <v>20</v>
      </c>
      <c r="E3" s="65">
        <v>14</v>
      </c>
      <c r="F3" s="65">
        <v>4</v>
      </c>
      <c r="G3" s="65">
        <v>2</v>
      </c>
      <c r="H3" s="65">
        <f>0+3+3+7+8+8+9+7+9+8+9+7+7+8+9+8+6+4+6+7+7</f>
        <v>140</v>
      </c>
      <c r="I3" s="65">
        <f>0+8+8+5+4+4+3+7+3+5+4+5+6+6+4+5+6+8+8+6+5</f>
        <v>110</v>
      </c>
      <c r="J3" s="65">
        <f t="shared" ref="J3:J13" si="1">(E3*2)+G3</f>
        <v>30</v>
      </c>
    </row>
    <row r="4" spans="1:11" ht="20.100000000000001" customHeight="1" thickBot="1">
      <c r="A4" s="1"/>
      <c r="B4" s="14">
        <v>2</v>
      </c>
      <c r="C4" s="64" t="s">
        <v>105</v>
      </c>
      <c r="D4" s="65">
        <f t="shared" si="0"/>
        <v>20</v>
      </c>
      <c r="E4" s="65">
        <v>13</v>
      </c>
      <c r="F4" s="65">
        <v>5</v>
      </c>
      <c r="G4" s="65">
        <v>2</v>
      </c>
      <c r="H4" s="65">
        <f>0+8+8+7+7+9+3+5+7+8+6+4+7+7+6+9+7+6+5+8+6</f>
        <v>133</v>
      </c>
      <c r="I4" s="65">
        <f>0+3+3+4+6+2+8+8+6+5+6+9+7+4+5+4+4+9+7+3+5</f>
        <v>108</v>
      </c>
      <c r="J4" s="65">
        <f t="shared" si="1"/>
        <v>28</v>
      </c>
    </row>
    <row r="5" spans="1:11" ht="20.100000000000001" customHeight="1" thickBot="1">
      <c r="A5" s="1"/>
      <c r="B5" s="14">
        <v>3</v>
      </c>
      <c r="C5" s="64" t="s">
        <v>10</v>
      </c>
      <c r="D5" s="65">
        <f t="shared" si="0"/>
        <v>20</v>
      </c>
      <c r="E5" s="65">
        <v>13</v>
      </c>
      <c r="F5" s="65">
        <v>7</v>
      </c>
      <c r="G5" s="65">
        <v>0</v>
      </c>
      <c r="H5" s="65">
        <f>0+5+8+9+6+6+8+5+7+5+5+7+5+9+7+4+10+7+9+3+8</f>
        <v>133</v>
      </c>
      <c r="I5" s="65">
        <f>0+6+3+2+5+5+5+8+5+8+9+4+7+3+6+8+1+5+4+8+5</f>
        <v>107</v>
      </c>
      <c r="J5" s="65">
        <f t="shared" si="1"/>
        <v>26</v>
      </c>
    </row>
    <row r="6" spans="1:11" ht="20.100000000000001" customHeight="1" thickBot="1">
      <c r="A6" s="1"/>
      <c r="B6" s="14">
        <v>4</v>
      </c>
      <c r="C6" s="64" t="s">
        <v>16</v>
      </c>
      <c r="D6" s="65">
        <f t="shared" si="0"/>
        <v>20</v>
      </c>
      <c r="E6" s="65">
        <v>12</v>
      </c>
      <c r="F6" s="65">
        <v>7</v>
      </c>
      <c r="G6" s="65">
        <v>1</v>
      </c>
      <c r="H6" s="65">
        <f>0+6+10+5+8+8+10+7+6+7+6+4+3+6+7+7+4+7+4+7+5</f>
        <v>127</v>
      </c>
      <c r="I6" s="65">
        <f>0+5+7+6+3+2+4+5+6+6+7+8+7+5+5+8+4+8+4+6</f>
        <v>106</v>
      </c>
      <c r="J6" s="65">
        <f t="shared" si="1"/>
        <v>25</v>
      </c>
    </row>
    <row r="7" spans="1:11" ht="20.100000000000001" customHeight="1" thickBot="1">
      <c r="A7" s="1"/>
      <c r="B7" s="14">
        <v>5</v>
      </c>
      <c r="C7" s="64" t="s">
        <v>18</v>
      </c>
      <c r="D7" s="65">
        <f t="shared" si="0"/>
        <v>20</v>
      </c>
      <c r="E7" s="65">
        <v>10</v>
      </c>
      <c r="F7" s="65">
        <v>7</v>
      </c>
      <c r="G7" s="65">
        <v>3</v>
      </c>
      <c r="H7" s="65">
        <f>0+4+7+7+6+5+2+7+10+6+6+5+7+8+5+8+8+8+7+5+9</f>
        <v>130</v>
      </c>
      <c r="I7" s="65">
        <f>0+7+6+5+7+6+10+7+3+6+6+8+4+4+6+4+4+4+4+7+2</f>
        <v>110</v>
      </c>
      <c r="J7" s="65">
        <f t="shared" si="1"/>
        <v>23</v>
      </c>
    </row>
    <row r="8" spans="1:11" ht="20.100000000000001" customHeight="1" thickBot="1">
      <c r="A8" s="1"/>
      <c r="B8" s="14">
        <v>6</v>
      </c>
      <c r="C8" s="11" t="s">
        <v>13</v>
      </c>
      <c r="D8" s="66">
        <v>20</v>
      </c>
      <c r="E8" s="66">
        <v>10</v>
      </c>
      <c r="F8" s="66">
        <v>8</v>
      </c>
      <c r="G8" s="66">
        <v>2</v>
      </c>
      <c r="H8" s="66">
        <v>119</v>
      </c>
      <c r="I8" s="66">
        <v>118</v>
      </c>
      <c r="J8" s="66">
        <f>(E8*2)+G8</f>
        <v>22</v>
      </c>
    </row>
    <row r="9" spans="1:11" ht="20.100000000000001" customHeight="1" thickBot="1">
      <c r="A9" s="1"/>
      <c r="B9" s="14">
        <v>7</v>
      </c>
      <c r="C9" s="64" t="s">
        <v>103</v>
      </c>
      <c r="D9" s="65">
        <f>E9+F9+G9</f>
        <v>20</v>
      </c>
      <c r="E9" s="65">
        <v>10</v>
      </c>
      <c r="F9" s="65">
        <v>9</v>
      </c>
      <c r="G9" s="65">
        <v>1</v>
      </c>
      <c r="H9" s="65">
        <f>0+6+6+6+8+6+8+8+5+5+8+8+4+7+5+5+4+5+8+6+7</f>
        <v>125</v>
      </c>
      <c r="I9" s="65">
        <f>0+5+7+6+4+4+3+5+6+8+4+4+7+4+6+6+7+7+4+7+4</f>
        <v>108</v>
      </c>
      <c r="J9" s="65">
        <f>(E9*2)+G9</f>
        <v>21</v>
      </c>
      <c r="K9" t="s">
        <v>0</v>
      </c>
    </row>
    <row r="10" spans="1:11" ht="20.100000000000001" customHeight="1" thickBot="1">
      <c r="A10" s="1"/>
      <c r="B10" s="14">
        <v>8</v>
      </c>
      <c r="C10" s="64" t="s">
        <v>107</v>
      </c>
      <c r="D10" s="65">
        <f t="shared" si="0"/>
        <v>20</v>
      </c>
      <c r="E10" s="65">
        <v>7</v>
      </c>
      <c r="F10" s="65">
        <v>12</v>
      </c>
      <c r="G10" s="65">
        <v>1</v>
      </c>
      <c r="H10" s="65">
        <f>0+10+8+5+5+4+9+8+5+6+7+2+4+6+6+4+4+9+4+4+5</f>
        <v>115</v>
      </c>
      <c r="I10" s="65">
        <f>0+1+4+7+7+6+4+5+7+7+5+10+8+6+5+9+7+6+9+7+7</f>
        <v>127</v>
      </c>
      <c r="J10" s="65">
        <f t="shared" si="1"/>
        <v>15</v>
      </c>
    </row>
    <row r="11" spans="1:11" ht="20.100000000000001" customHeight="1" thickBot="1">
      <c r="A11" s="1"/>
      <c r="B11" s="14">
        <v>9</v>
      </c>
      <c r="C11" s="64" t="s">
        <v>106</v>
      </c>
      <c r="D11" s="65">
        <f t="shared" si="0"/>
        <v>20</v>
      </c>
      <c r="E11" s="65">
        <v>7</v>
      </c>
      <c r="F11" s="65">
        <v>12</v>
      </c>
      <c r="G11" s="65">
        <v>1</v>
      </c>
      <c r="H11" s="65">
        <f>0+6+4+4+4+5+6+6+9+6+8+6+6+7+8+7+6+5+2</f>
        <v>105</v>
      </c>
      <c r="I11" s="65">
        <f>0+8+10+8+8+9+7+7+8+5+6+10+3+5+8+4+3+5+5+8+9</f>
        <v>136</v>
      </c>
      <c r="J11" s="65">
        <f t="shared" si="1"/>
        <v>15</v>
      </c>
    </row>
    <row r="12" spans="1:11" ht="20.100000000000001" customHeight="1" thickBot="1">
      <c r="A12" s="1"/>
      <c r="B12" s="14">
        <v>10</v>
      </c>
      <c r="C12" s="64" t="s">
        <v>36</v>
      </c>
      <c r="D12" s="65">
        <v>20</v>
      </c>
      <c r="E12" s="65">
        <v>5</v>
      </c>
      <c r="F12" s="65">
        <v>13</v>
      </c>
      <c r="G12" s="65">
        <v>2</v>
      </c>
      <c r="H12" s="65">
        <v>105</v>
      </c>
      <c r="I12" s="65">
        <v>131</v>
      </c>
      <c r="J12" s="65">
        <f t="shared" si="1"/>
        <v>12</v>
      </c>
    </row>
    <row r="13" spans="1:11" ht="20.100000000000001" customHeight="1" thickBot="1">
      <c r="A13" s="1"/>
      <c r="B13" s="14">
        <v>11</v>
      </c>
      <c r="C13" s="64" t="s">
        <v>102</v>
      </c>
      <c r="D13" s="65">
        <f t="shared" si="0"/>
        <v>20</v>
      </c>
      <c r="E13" s="65">
        <v>1</v>
      </c>
      <c r="F13" s="65">
        <v>18</v>
      </c>
      <c r="G13" s="65">
        <v>1</v>
      </c>
      <c r="H13" s="65">
        <f>0+1+3+2+6+4+7+5+3+4+4+5+7+3+5+5+3+5+4+4+4</f>
        <v>84</v>
      </c>
      <c r="I13" s="65">
        <f>0+10+8+9+8+8+5+8+10+9+8+7+7+9+7+8+8+6+7+6+7</f>
        <v>155</v>
      </c>
      <c r="J13" s="65">
        <f t="shared" si="1"/>
        <v>3</v>
      </c>
    </row>
    <row r="14" spans="1:11" ht="20.100000000000001" customHeight="1">
      <c r="A14" s="1"/>
      <c r="B14" s="51"/>
      <c r="C14" s="52"/>
      <c r="D14" s="53"/>
      <c r="E14" s="53"/>
      <c r="F14" s="53"/>
      <c r="G14" s="53"/>
      <c r="H14" s="53"/>
      <c r="I14" s="53"/>
      <c r="J14" s="53"/>
    </row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ortState ref="C4:C13">
    <sortCondition ref="C4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selection activeCell="N11" sqref="N11"/>
    </sheetView>
  </sheetViews>
  <sheetFormatPr defaultRowHeight="15"/>
  <cols>
    <col min="3" max="3" width="29.42578125" customWidth="1"/>
    <col min="4" max="10" width="9.140625" style="4"/>
    <col min="14" max="14" width="27.42578125" customWidth="1"/>
  </cols>
  <sheetData>
    <row r="1" spans="1:16" ht="24" thickBot="1">
      <c r="B1" t="s">
        <v>0</v>
      </c>
      <c r="C1" s="6" t="s">
        <v>43</v>
      </c>
      <c r="D1" s="2"/>
      <c r="E1" s="3"/>
      <c r="F1" s="3"/>
    </row>
    <row r="2" spans="1:16" ht="15.75" thickBot="1">
      <c r="A2" s="1"/>
      <c r="B2" s="12"/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</row>
    <row r="3" spans="1:16" ht="16.5" thickBot="1">
      <c r="A3" s="1"/>
      <c r="B3" s="14">
        <v>1</v>
      </c>
      <c r="C3" s="7" t="s">
        <v>90</v>
      </c>
      <c r="D3" s="8">
        <f t="shared" ref="D3:D14" si="0">E3+F3+G3</f>
        <v>22</v>
      </c>
      <c r="E3" s="8">
        <v>19</v>
      </c>
      <c r="F3" s="8">
        <v>1</v>
      </c>
      <c r="G3" s="8">
        <v>2</v>
      </c>
      <c r="H3" s="8">
        <f>8+5+7+10+7+9+10+8+7+10+7+8+6+7+7+10+6+8+8+9+7+8</f>
        <v>172</v>
      </c>
      <c r="I3" s="8">
        <f>5+6+5+2+6+3+1+5+7+2+4+5+6+5+4+3+4+6+4+3+5+4</f>
        <v>95</v>
      </c>
      <c r="J3" s="8">
        <f t="shared" ref="J3:J14" si="1">(E3*2)+G3</f>
        <v>40</v>
      </c>
    </row>
    <row r="4" spans="1:16" ht="16.5" thickBot="1">
      <c r="A4" s="1"/>
      <c r="B4" s="14">
        <v>2</v>
      </c>
      <c r="C4" s="7" t="s">
        <v>74</v>
      </c>
      <c r="D4" s="8">
        <f t="shared" si="0"/>
        <v>22</v>
      </c>
      <c r="E4" s="8">
        <v>15</v>
      </c>
      <c r="F4" s="8">
        <v>5</v>
      </c>
      <c r="G4" s="8">
        <v>2</v>
      </c>
      <c r="H4" s="8">
        <f>10+6+5+6+8+7+9+8+7+9+5+9+6+8+8+6+7+4+5+6+7+9</f>
        <v>155</v>
      </c>
      <c r="I4" s="8">
        <f>2+5+6+6+5+6+5+3+6+3+8+5+6+5+3+7+5+8+8+5+6+3</f>
        <v>116</v>
      </c>
      <c r="J4" s="8">
        <f t="shared" si="1"/>
        <v>32</v>
      </c>
    </row>
    <row r="5" spans="1:16" ht="16.5" thickBot="1">
      <c r="A5" s="1"/>
      <c r="B5" s="14">
        <v>3</v>
      </c>
      <c r="C5" s="7" t="s">
        <v>98</v>
      </c>
      <c r="D5" s="8">
        <f t="shared" si="0"/>
        <v>22</v>
      </c>
      <c r="E5" s="8">
        <v>11</v>
      </c>
      <c r="F5" s="8">
        <v>7</v>
      </c>
      <c r="G5" s="8">
        <v>4</v>
      </c>
      <c r="H5" s="8">
        <f>6+6+9+5+9+6+8+10+9+8+4+10+5+7+9+5+5+6+8+6+6+4</f>
        <v>151</v>
      </c>
      <c r="I5" s="8">
        <f>6+6+4+7+4+7+5+1+3+4+7+1+6+5+5+6+7+6+3+6+4+8</f>
        <v>111</v>
      </c>
      <c r="J5" s="8">
        <f t="shared" si="1"/>
        <v>26</v>
      </c>
    </row>
    <row r="6" spans="1:16" ht="16.5" thickBot="1">
      <c r="A6" s="1"/>
      <c r="B6" s="14">
        <v>4</v>
      </c>
      <c r="C6" s="7" t="s">
        <v>63</v>
      </c>
      <c r="D6" s="8">
        <f t="shared" si="0"/>
        <v>22</v>
      </c>
      <c r="E6" s="8">
        <v>12</v>
      </c>
      <c r="F6" s="8">
        <v>9</v>
      </c>
      <c r="G6" s="8">
        <v>1</v>
      </c>
      <c r="H6" s="8">
        <f>5+6+8+4+4+2+5+10+6+6+4+5+8+7+6+6+6+8+5+6+9+7</f>
        <v>133</v>
      </c>
      <c r="I6" s="8">
        <f>8+5+4+8+9+10+9+3+5+6+6+8+6+6+5+5+7+4+8+5+3+5</f>
        <v>135</v>
      </c>
      <c r="J6" s="8">
        <f t="shared" si="1"/>
        <v>25</v>
      </c>
      <c r="M6" t="s">
        <v>0</v>
      </c>
    </row>
    <row r="7" spans="1:16" ht="16.5" thickBot="1">
      <c r="A7" s="1"/>
      <c r="B7" s="14">
        <v>5</v>
      </c>
      <c r="C7" s="10" t="s">
        <v>99</v>
      </c>
      <c r="D7" s="11">
        <f t="shared" si="0"/>
        <v>22</v>
      </c>
      <c r="E7" s="11">
        <v>11</v>
      </c>
      <c r="F7" s="11">
        <v>8</v>
      </c>
      <c r="G7" s="11">
        <v>3</v>
      </c>
      <c r="H7" s="11">
        <f>8+4+7+7+6+10+1+3+7+5+6+10+5+5+5+7+7+6+8+8+9+6</f>
        <v>140</v>
      </c>
      <c r="I7" s="11">
        <f>5+7+5+5+6+2+10+8+6+8+6+2+7+7+9+4+6+8+5+2+3+6</f>
        <v>127</v>
      </c>
      <c r="J7" s="11">
        <f t="shared" si="1"/>
        <v>25</v>
      </c>
      <c r="K7" t="s">
        <v>0</v>
      </c>
      <c r="O7" t="s">
        <v>0</v>
      </c>
    </row>
    <row r="8" spans="1:16" ht="16.5" thickBot="1">
      <c r="A8" s="1"/>
      <c r="B8" s="14">
        <v>6</v>
      </c>
      <c r="C8" s="7" t="s">
        <v>81</v>
      </c>
      <c r="D8" s="8">
        <f t="shared" si="0"/>
        <v>22</v>
      </c>
      <c r="E8" s="8">
        <v>12</v>
      </c>
      <c r="F8" s="8">
        <v>10</v>
      </c>
      <c r="G8" s="8">
        <v>0</v>
      </c>
      <c r="H8" s="8">
        <f>9+7+4+8+5+7+6+7+5+2+3+6+7+5+5+7+9+8+6+5+5+6</f>
        <v>132</v>
      </c>
      <c r="I8" s="8">
        <f>5+4+9+4+8+5+5+8+7+10+8+5+5+7+6+6+3+4+4+9+7+4</f>
        <v>133</v>
      </c>
      <c r="J8" s="8">
        <f t="shared" si="1"/>
        <v>24</v>
      </c>
    </row>
    <row r="9" spans="1:16" ht="16.5" thickBot="1">
      <c r="A9" s="1"/>
      <c r="B9" s="14">
        <v>7</v>
      </c>
      <c r="C9" s="9" t="s">
        <v>79</v>
      </c>
      <c r="D9" s="8">
        <f t="shared" si="0"/>
        <v>22</v>
      </c>
      <c r="E9" s="8">
        <v>7</v>
      </c>
      <c r="F9" s="8">
        <v>12</v>
      </c>
      <c r="G9" s="8">
        <v>3</v>
      </c>
      <c r="H9" s="8">
        <f>6+5+6+6+6+8+7+5+6+9+8+1+6+5+3+8+7+4+4+2+7+4</f>
        <v>123</v>
      </c>
      <c r="I9" s="8">
        <f>6+6+5+7+6+4+5+8+7+2+3+10+8+8+8+6+7+6+8+8+5+6</f>
        <v>139</v>
      </c>
      <c r="J9" s="8">
        <f t="shared" si="1"/>
        <v>17</v>
      </c>
      <c r="M9" t="s">
        <v>0</v>
      </c>
    </row>
    <row r="10" spans="1:16" ht="16.5" thickBot="1">
      <c r="A10" s="1"/>
      <c r="B10" s="14">
        <v>8</v>
      </c>
      <c r="C10" s="7" t="s">
        <v>100</v>
      </c>
      <c r="D10" s="8">
        <f t="shared" si="0"/>
        <v>22</v>
      </c>
      <c r="E10" s="8">
        <v>7</v>
      </c>
      <c r="F10" s="8">
        <v>12</v>
      </c>
      <c r="G10" s="8">
        <v>3</v>
      </c>
      <c r="H10" s="8">
        <f>6+3+5+5+6+4+5+8+3+6+8+6+9+7+7+3+7+7+4+6+3+3</f>
        <v>121</v>
      </c>
      <c r="I10" s="8">
        <f>7+8+7+7+7+8+8+7+9+6+5+5+4+5+6+10+7+4+6+6+9+9</f>
        <v>150</v>
      </c>
      <c r="J10" s="8">
        <f t="shared" si="1"/>
        <v>17</v>
      </c>
    </row>
    <row r="11" spans="1:16" ht="16.5" thickBot="1">
      <c r="A11" s="1"/>
      <c r="B11" s="14">
        <v>9</v>
      </c>
      <c r="C11" s="7" t="s">
        <v>92</v>
      </c>
      <c r="D11" s="8">
        <f t="shared" si="0"/>
        <v>22</v>
      </c>
      <c r="E11" s="8">
        <v>6</v>
      </c>
      <c r="F11" s="8">
        <v>11</v>
      </c>
      <c r="G11" s="8">
        <v>5</v>
      </c>
      <c r="H11" s="8">
        <f>5+6+4+6+7+6+8+6+7+2+6+5+6+6+3+8+6+4+5+3+5+6</f>
        <v>120</v>
      </c>
      <c r="I11" s="8">
        <f>9+6+8+6+4+7+5+5+7+9+6+6+5+7+8+4+5+7+7+9+7+6</f>
        <v>143</v>
      </c>
      <c r="J11" s="8">
        <f t="shared" si="1"/>
        <v>17</v>
      </c>
      <c r="P11" t="s">
        <v>0</v>
      </c>
    </row>
    <row r="12" spans="1:16" ht="16.5" thickBot="1">
      <c r="A12" s="1"/>
      <c r="B12" s="14">
        <v>10</v>
      </c>
      <c r="C12" s="9" t="s">
        <v>80</v>
      </c>
      <c r="D12" s="8">
        <f t="shared" si="0"/>
        <v>22</v>
      </c>
      <c r="E12" s="8">
        <v>7</v>
      </c>
      <c r="F12" s="8">
        <v>13</v>
      </c>
      <c r="G12" s="8">
        <v>2</v>
      </c>
      <c r="H12" s="8">
        <f>7+8+5+7+4+5+5+3+6+8+6+5+7+5+8+4+3+6+8+5+3+5</f>
        <v>123</v>
      </c>
      <c r="I12" s="8">
        <f>6+5+7+6+7+7+8+10+7+5+6+6+6+7+3+8+9+6+5+6+9+6</f>
        <v>145</v>
      </c>
      <c r="J12" s="8">
        <f t="shared" si="1"/>
        <v>16</v>
      </c>
      <c r="N12" t="s">
        <v>0</v>
      </c>
    </row>
    <row r="13" spans="1:16" ht="16.5" thickBot="1">
      <c r="A13" s="1"/>
      <c r="B13" s="14">
        <v>11</v>
      </c>
      <c r="C13" s="7" t="s">
        <v>61</v>
      </c>
      <c r="D13" s="8">
        <f t="shared" si="0"/>
        <v>22</v>
      </c>
      <c r="E13" s="8">
        <v>7</v>
      </c>
      <c r="F13" s="8">
        <v>14</v>
      </c>
      <c r="G13" s="8">
        <v>1</v>
      </c>
      <c r="H13" s="8">
        <f>2+5+9+7+6+3+5+5+7+4+6+5+6+5+6+4+4+6+7+9+4+5</f>
        <v>120</v>
      </c>
      <c r="I13" s="8">
        <f>10+8+3+5+6+9+7+6+5+8+4+9+7+7+7+7+6+4+5+5+6+7</f>
        <v>141</v>
      </c>
      <c r="J13" s="8">
        <f t="shared" si="1"/>
        <v>15</v>
      </c>
    </row>
    <row r="14" spans="1:16" ht="16.5" thickBot="1">
      <c r="B14" s="14">
        <v>12</v>
      </c>
      <c r="C14" s="7" t="s">
        <v>48</v>
      </c>
      <c r="D14" s="8">
        <f t="shared" si="0"/>
        <v>22</v>
      </c>
      <c r="E14" s="8">
        <v>4</v>
      </c>
      <c r="F14" s="8">
        <v>16</v>
      </c>
      <c r="G14" s="8">
        <v>2</v>
      </c>
      <c r="H14" s="8">
        <f>5+8+3+2+6+7+5+1+5+3+6+2+4+7+4+6+5+4+3+5+6+6</f>
        <v>103</v>
      </c>
      <c r="I14" s="8">
        <f>8+3+9+10+6+6+6+10+6+9+6+10+9+5+7+8+6+8+8+6+7+5</f>
        <v>158</v>
      </c>
      <c r="J14" s="8">
        <f t="shared" si="1"/>
        <v>10</v>
      </c>
    </row>
    <row r="15" spans="1:16" ht="16.5" customHeight="1">
      <c r="D15"/>
      <c r="E15"/>
      <c r="F15"/>
      <c r="G15"/>
      <c r="H15"/>
      <c r="I15"/>
      <c r="J15"/>
      <c r="N15" s="5" t="s">
        <v>0</v>
      </c>
    </row>
    <row r="16" spans="1:16" ht="16.5" customHeight="1">
      <c r="D16"/>
      <c r="E16"/>
      <c r="F16"/>
      <c r="G16"/>
      <c r="H16"/>
      <c r="I16"/>
      <c r="J16"/>
      <c r="N16" s="5"/>
    </row>
    <row r="17" spans="4:14" ht="16.5" customHeight="1">
      <c r="D17"/>
      <c r="E17"/>
      <c r="F17"/>
      <c r="G17"/>
      <c r="H17"/>
      <c r="I17"/>
      <c r="J17"/>
      <c r="N17" s="5"/>
    </row>
    <row r="18" spans="4:14" ht="16.5" customHeight="1">
      <c r="D18"/>
      <c r="E18"/>
      <c r="F18"/>
      <c r="G18"/>
      <c r="H18"/>
      <c r="I18"/>
      <c r="J18"/>
      <c r="N18" s="5"/>
    </row>
    <row r="19" spans="4:14" ht="16.5" customHeight="1">
      <c r="D19"/>
      <c r="E19"/>
      <c r="F19"/>
      <c r="G19"/>
      <c r="H19"/>
      <c r="I19"/>
      <c r="J19"/>
      <c r="N19" s="5"/>
    </row>
    <row r="20" spans="4:14">
      <c r="D20"/>
      <c r="E20"/>
      <c r="F20"/>
      <c r="G20"/>
      <c r="H20"/>
      <c r="I20"/>
      <c r="J20"/>
      <c r="N20" s="5"/>
    </row>
    <row r="21" spans="4:14">
      <c r="D21"/>
      <c r="E21"/>
      <c r="F21"/>
      <c r="G21"/>
      <c r="H21"/>
      <c r="I21"/>
      <c r="J21"/>
      <c r="N21" s="5"/>
    </row>
    <row r="22" spans="4:14">
      <c r="D22"/>
      <c r="E22"/>
      <c r="F22"/>
      <c r="G22"/>
      <c r="H22"/>
      <c r="I22"/>
      <c r="J22"/>
      <c r="N22" s="5"/>
    </row>
    <row r="23" spans="4:14">
      <c r="D23"/>
      <c r="E23"/>
      <c r="F23"/>
      <c r="G23"/>
      <c r="H23"/>
      <c r="I23"/>
      <c r="J23"/>
      <c r="N23" s="5"/>
    </row>
    <row r="24" spans="4:14">
      <c r="D24"/>
      <c r="E24"/>
      <c r="F24"/>
      <c r="G24"/>
      <c r="H24"/>
      <c r="I24"/>
      <c r="J24"/>
      <c r="N24" s="5"/>
    </row>
    <row r="25" spans="4:14">
      <c r="D25"/>
      <c r="E25"/>
      <c r="F25"/>
      <c r="G25"/>
      <c r="H25"/>
      <c r="I25"/>
      <c r="J25"/>
      <c r="N25" s="5"/>
    </row>
    <row r="26" spans="4:14">
      <c r="D26"/>
      <c r="E26"/>
      <c r="F26"/>
      <c r="G26"/>
      <c r="H26"/>
      <c r="I26"/>
      <c r="J26"/>
      <c r="N26" s="5"/>
    </row>
    <row r="27" spans="4:14">
      <c r="D27"/>
      <c r="E27"/>
      <c r="F27"/>
      <c r="G27"/>
      <c r="H27"/>
      <c r="I27"/>
      <c r="J27"/>
      <c r="N27" s="5"/>
    </row>
    <row r="28" spans="4:14">
      <c r="D28"/>
      <c r="E28"/>
      <c r="F28"/>
      <c r="G28"/>
      <c r="H28"/>
      <c r="I28"/>
      <c r="J28"/>
      <c r="N28" s="5"/>
    </row>
    <row r="29" spans="4:14">
      <c r="D29"/>
      <c r="E29"/>
      <c r="F29"/>
      <c r="G29"/>
      <c r="H29"/>
      <c r="I29"/>
      <c r="J29"/>
      <c r="N29" s="5"/>
    </row>
    <row r="30" spans="4:14">
      <c r="D30"/>
      <c r="E30"/>
      <c r="F30"/>
      <c r="G30"/>
      <c r="H30"/>
      <c r="I30"/>
      <c r="J30"/>
      <c r="N30" s="5"/>
    </row>
    <row r="31" spans="4:14">
      <c r="D31"/>
      <c r="E31"/>
      <c r="F31"/>
      <c r="G31"/>
      <c r="H31"/>
      <c r="I31"/>
      <c r="J31"/>
      <c r="N31" s="5"/>
    </row>
    <row r="32" spans="4:14">
      <c r="D32"/>
      <c r="E32"/>
      <c r="F32"/>
      <c r="G32"/>
      <c r="H32"/>
      <c r="I32"/>
      <c r="J32"/>
      <c r="N32" s="5"/>
    </row>
    <row r="33" spans="4:14">
      <c r="D33"/>
      <c r="E33"/>
      <c r="F33"/>
      <c r="G33"/>
      <c r="H33"/>
      <c r="I33"/>
      <c r="J33"/>
      <c r="N33" s="5"/>
    </row>
    <row r="34" spans="4:14">
      <c r="D34"/>
      <c r="E34"/>
      <c r="F34"/>
      <c r="G34"/>
      <c r="H34"/>
      <c r="I34"/>
      <c r="J34"/>
      <c r="N34" s="5"/>
    </row>
    <row r="35" spans="4:14">
      <c r="D35"/>
      <c r="E35"/>
      <c r="F35"/>
      <c r="G35"/>
      <c r="H35"/>
      <c r="I35"/>
      <c r="J35"/>
      <c r="N35" s="5"/>
    </row>
    <row r="36" spans="4:14">
      <c r="D36"/>
      <c r="E36"/>
      <c r="F36"/>
      <c r="G36"/>
      <c r="H36"/>
      <c r="I36"/>
      <c r="J36"/>
      <c r="N36" s="5"/>
    </row>
    <row r="37" spans="4:14">
      <c r="D37"/>
      <c r="E37"/>
      <c r="F37"/>
      <c r="G37"/>
      <c r="H37"/>
      <c r="I37"/>
      <c r="J37"/>
      <c r="N37" s="5"/>
    </row>
    <row r="38" spans="4:14">
      <c r="D38"/>
      <c r="E38"/>
      <c r="F38"/>
      <c r="G38"/>
      <c r="H38"/>
      <c r="I38"/>
      <c r="J38"/>
      <c r="N38" s="5"/>
    </row>
    <row r="39" spans="4:14">
      <c r="D39"/>
      <c r="E39"/>
      <c r="F39"/>
      <c r="G39"/>
      <c r="H39"/>
      <c r="I39"/>
      <c r="J39"/>
      <c r="N39" s="5"/>
    </row>
    <row r="40" spans="4:14">
      <c r="D40"/>
      <c r="E40"/>
      <c r="F40"/>
      <c r="G40"/>
      <c r="H40"/>
      <c r="I40"/>
      <c r="J40"/>
      <c r="N40" s="5"/>
    </row>
    <row r="41" spans="4:14">
      <c r="D41"/>
      <c r="E41"/>
      <c r="F41"/>
      <c r="G41"/>
      <c r="H41"/>
      <c r="I41"/>
      <c r="J41"/>
      <c r="N41" s="5"/>
    </row>
    <row r="42" spans="4:14">
      <c r="D42"/>
      <c r="E42"/>
      <c r="F42"/>
      <c r="G42"/>
      <c r="H42"/>
      <c r="I42"/>
      <c r="J42"/>
      <c r="N42" s="5"/>
    </row>
    <row r="43" spans="4:14">
      <c r="D43"/>
      <c r="E43"/>
      <c r="F43"/>
      <c r="G43"/>
      <c r="H43"/>
      <c r="I43"/>
      <c r="J43"/>
      <c r="N43" s="5"/>
    </row>
    <row r="44" spans="4:14">
      <c r="D44"/>
      <c r="E44"/>
      <c r="F44"/>
      <c r="G44"/>
      <c r="H44"/>
      <c r="I44"/>
      <c r="J44"/>
      <c r="N44" s="5"/>
    </row>
    <row r="45" spans="4:14">
      <c r="D45"/>
      <c r="E45"/>
      <c r="F45"/>
      <c r="G45"/>
      <c r="H45"/>
      <c r="I45"/>
      <c r="J45"/>
      <c r="N45" s="5"/>
    </row>
    <row r="46" spans="4:14">
      <c r="D46"/>
      <c r="E46"/>
      <c r="F46"/>
      <c r="G46"/>
      <c r="H46"/>
      <c r="I46"/>
      <c r="J46"/>
      <c r="N46" s="5"/>
    </row>
    <row r="47" spans="4:14">
      <c r="D47"/>
      <c r="E47"/>
      <c r="F47"/>
      <c r="G47"/>
      <c r="H47"/>
      <c r="I47"/>
      <c r="J47"/>
      <c r="N47" s="5"/>
    </row>
    <row r="48" spans="4:14">
      <c r="D48"/>
      <c r="E48"/>
      <c r="F48"/>
      <c r="G48"/>
      <c r="H48"/>
      <c r="I48"/>
      <c r="J48"/>
      <c r="N48" s="5"/>
    </row>
    <row r="49" spans="4:14">
      <c r="D49"/>
      <c r="E49"/>
      <c r="F49"/>
      <c r="G49"/>
      <c r="H49"/>
      <c r="I49"/>
      <c r="J49"/>
      <c r="N49" s="5"/>
    </row>
    <row r="50" spans="4:14">
      <c r="D50"/>
      <c r="E50"/>
      <c r="F50"/>
      <c r="G50"/>
      <c r="H50"/>
      <c r="I50"/>
      <c r="J50"/>
      <c r="N50" s="5"/>
    </row>
    <row r="51" spans="4:14">
      <c r="D51"/>
      <c r="E51"/>
      <c r="F51"/>
      <c r="G51"/>
      <c r="H51"/>
      <c r="I51"/>
      <c r="J51"/>
      <c r="N51" s="5"/>
    </row>
    <row r="52" spans="4:14">
      <c r="D52"/>
      <c r="E52"/>
      <c r="F52"/>
      <c r="G52"/>
      <c r="H52"/>
      <c r="I52"/>
      <c r="J52"/>
      <c r="N52" s="5"/>
    </row>
    <row r="53" spans="4:14">
      <c r="D53"/>
      <c r="E53"/>
      <c r="F53"/>
      <c r="G53"/>
      <c r="H53"/>
      <c r="I53"/>
      <c r="J53"/>
      <c r="N53" s="5"/>
    </row>
    <row r="54" spans="4:14">
      <c r="D54"/>
      <c r="E54"/>
      <c r="F54"/>
      <c r="G54"/>
      <c r="H54"/>
      <c r="I54"/>
      <c r="J54"/>
      <c r="N54" s="5"/>
    </row>
    <row r="55" spans="4:14">
      <c r="D55"/>
      <c r="E55"/>
      <c r="F55"/>
      <c r="G55"/>
      <c r="H55"/>
      <c r="I55"/>
      <c r="J55"/>
      <c r="N55" s="5"/>
    </row>
    <row r="56" spans="4:14">
      <c r="D56"/>
      <c r="E56"/>
      <c r="F56"/>
      <c r="G56"/>
      <c r="H56"/>
      <c r="I56"/>
      <c r="J56"/>
      <c r="N56" s="5"/>
    </row>
    <row r="57" spans="4:14">
      <c r="D57"/>
      <c r="E57"/>
      <c r="F57"/>
      <c r="G57"/>
      <c r="H57"/>
      <c r="I57"/>
      <c r="J57"/>
      <c r="N57" s="5"/>
    </row>
    <row r="58" spans="4:14">
      <c r="D58"/>
      <c r="E58"/>
      <c r="F58"/>
      <c r="G58"/>
      <c r="H58"/>
      <c r="I58"/>
      <c r="J58"/>
      <c r="N58" s="5"/>
    </row>
    <row r="59" spans="4:14">
      <c r="D59"/>
      <c r="E59"/>
      <c r="F59"/>
      <c r="G59"/>
      <c r="H59"/>
      <c r="I59"/>
      <c r="J59"/>
      <c r="N59" s="5"/>
    </row>
    <row r="60" spans="4:14">
      <c r="D60"/>
      <c r="E60"/>
      <c r="F60"/>
      <c r="G60"/>
      <c r="H60"/>
      <c r="I60"/>
      <c r="J60"/>
      <c r="N60" s="5"/>
    </row>
  </sheetData>
  <sortState ref="C4:J15">
    <sortCondition descending="1" ref="J4:J15"/>
    <sortCondition descending="1" ref="E4:E15"/>
    <sortCondition descending="1" ref="H4:H15"/>
    <sortCondition ref="C4:C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C8" sqref="C8"/>
    </sheetView>
  </sheetViews>
  <sheetFormatPr defaultRowHeight="15"/>
  <cols>
    <col min="3" max="3" width="29.42578125" customWidth="1"/>
    <col min="4" max="10" width="9.140625" style="4"/>
    <col min="12" max="12" width="27.42578125" customWidth="1"/>
  </cols>
  <sheetData>
    <row r="1" spans="1:11" ht="24" thickBot="1">
      <c r="B1" t="s">
        <v>0</v>
      </c>
      <c r="C1" s="6" t="s">
        <v>1</v>
      </c>
      <c r="D1" s="2"/>
      <c r="E1" s="3"/>
      <c r="F1" s="3"/>
    </row>
    <row r="2" spans="1:11" ht="15.75" thickBot="1">
      <c r="A2" s="1"/>
      <c r="B2" s="15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1" ht="16.5" thickBot="1">
      <c r="A3" s="1"/>
      <c r="B3" s="14">
        <v>1</v>
      </c>
      <c r="C3" s="59" t="s">
        <v>12</v>
      </c>
      <c r="D3" s="60">
        <v>22</v>
      </c>
      <c r="E3" s="60">
        <v>19</v>
      </c>
      <c r="F3" s="60">
        <v>2</v>
      </c>
      <c r="G3" s="60">
        <v>1</v>
      </c>
      <c r="H3" s="60">
        <v>176</v>
      </c>
      <c r="I3" s="60">
        <v>91</v>
      </c>
      <c r="J3" s="60">
        <v>39</v>
      </c>
    </row>
    <row r="4" spans="1:11" ht="16.5" thickBot="1">
      <c r="A4" s="1"/>
      <c r="B4" s="14">
        <v>2</v>
      </c>
      <c r="C4" s="57" t="s">
        <v>20</v>
      </c>
      <c r="D4" s="58">
        <v>22</v>
      </c>
      <c r="E4" s="58">
        <v>15</v>
      </c>
      <c r="F4" s="58">
        <v>4</v>
      </c>
      <c r="G4" s="58">
        <v>3</v>
      </c>
      <c r="H4" s="58">
        <v>154</v>
      </c>
      <c r="I4" s="58">
        <v>112</v>
      </c>
      <c r="J4" s="58">
        <v>33</v>
      </c>
    </row>
    <row r="5" spans="1:11" ht="16.5" thickBot="1">
      <c r="A5" s="1"/>
      <c r="B5" s="14">
        <v>3</v>
      </c>
      <c r="C5" s="57" t="s">
        <v>18</v>
      </c>
      <c r="D5" s="58">
        <v>22</v>
      </c>
      <c r="E5" s="58">
        <v>14</v>
      </c>
      <c r="F5" s="58">
        <v>7</v>
      </c>
      <c r="G5" s="58">
        <v>1</v>
      </c>
      <c r="H5" s="58">
        <v>146</v>
      </c>
      <c r="I5" s="58">
        <v>108</v>
      </c>
      <c r="J5" s="58">
        <v>29</v>
      </c>
    </row>
    <row r="6" spans="1:11" ht="16.5" thickBot="1">
      <c r="A6" s="1"/>
      <c r="B6" s="14">
        <v>4</v>
      </c>
      <c r="C6" s="61" t="s">
        <v>13</v>
      </c>
      <c r="D6" s="62">
        <v>22</v>
      </c>
      <c r="E6" s="62">
        <v>12</v>
      </c>
      <c r="F6" s="62">
        <v>8</v>
      </c>
      <c r="G6" s="62">
        <v>2</v>
      </c>
      <c r="H6" s="62">
        <v>140</v>
      </c>
      <c r="I6" s="62">
        <v>130</v>
      </c>
      <c r="J6" s="62">
        <v>26</v>
      </c>
    </row>
    <row r="7" spans="1:11" ht="16.5" thickBot="1">
      <c r="A7" s="1"/>
      <c r="B7" s="14">
        <v>5</v>
      </c>
      <c r="C7" s="57" t="s">
        <v>16</v>
      </c>
      <c r="D7" s="58">
        <v>22</v>
      </c>
      <c r="E7" s="58">
        <v>11</v>
      </c>
      <c r="F7" s="58">
        <v>8</v>
      </c>
      <c r="G7" s="58">
        <v>3</v>
      </c>
      <c r="H7" s="58">
        <v>145</v>
      </c>
      <c r="I7" s="58">
        <v>121</v>
      </c>
      <c r="J7" s="58">
        <v>25</v>
      </c>
    </row>
    <row r="8" spans="1:11" ht="16.5" thickBot="1">
      <c r="A8" s="1"/>
      <c r="B8" s="14">
        <v>6</v>
      </c>
      <c r="C8" s="57" t="s">
        <v>101</v>
      </c>
      <c r="D8" s="58">
        <v>22</v>
      </c>
      <c r="E8" s="58">
        <v>11</v>
      </c>
      <c r="F8" s="58">
        <v>9</v>
      </c>
      <c r="G8" s="58">
        <v>2</v>
      </c>
      <c r="H8" s="58">
        <v>144</v>
      </c>
      <c r="I8" s="58">
        <v>130</v>
      </c>
      <c r="J8" s="58">
        <v>24</v>
      </c>
    </row>
    <row r="9" spans="1:11" ht="16.5" thickBot="1">
      <c r="A9" s="1"/>
      <c r="B9" s="14">
        <v>7</v>
      </c>
      <c r="C9" s="57" t="s">
        <v>14</v>
      </c>
      <c r="D9" s="58">
        <v>22</v>
      </c>
      <c r="E9" s="58">
        <v>10</v>
      </c>
      <c r="F9" s="58">
        <v>10</v>
      </c>
      <c r="G9" s="58">
        <v>2</v>
      </c>
      <c r="H9" s="58">
        <v>130</v>
      </c>
      <c r="I9" s="58">
        <v>138</v>
      </c>
      <c r="J9" s="58">
        <v>22</v>
      </c>
      <c r="K9" t="s">
        <v>0</v>
      </c>
    </row>
    <row r="10" spans="1:11" ht="16.5" thickBot="1">
      <c r="A10" s="1"/>
      <c r="B10" s="14">
        <v>8</v>
      </c>
      <c r="C10" s="57" t="s">
        <v>17</v>
      </c>
      <c r="D10" s="58">
        <v>22</v>
      </c>
      <c r="E10" s="58">
        <v>10</v>
      </c>
      <c r="F10" s="58">
        <v>11</v>
      </c>
      <c r="G10" s="58">
        <v>1</v>
      </c>
      <c r="H10" s="58">
        <v>132</v>
      </c>
      <c r="I10" s="58">
        <v>130</v>
      </c>
      <c r="J10" s="58">
        <v>21</v>
      </c>
    </row>
    <row r="11" spans="1:11" ht="16.5" thickBot="1">
      <c r="A11" s="1"/>
      <c r="B11" s="14">
        <v>9</v>
      </c>
      <c r="C11" s="57" t="s">
        <v>102</v>
      </c>
      <c r="D11" s="58">
        <v>22</v>
      </c>
      <c r="E11" s="58">
        <v>7</v>
      </c>
      <c r="F11" s="58">
        <v>15</v>
      </c>
      <c r="G11" s="58">
        <v>0</v>
      </c>
      <c r="H11" s="58">
        <v>116</v>
      </c>
      <c r="I11" s="58">
        <v>142</v>
      </c>
      <c r="J11" s="58">
        <v>14</v>
      </c>
    </row>
    <row r="12" spans="1:11" ht="16.5" thickBot="1">
      <c r="A12" s="1"/>
      <c r="B12" s="14">
        <v>10</v>
      </c>
      <c r="C12" s="57" t="s">
        <v>103</v>
      </c>
      <c r="D12" s="58">
        <v>22</v>
      </c>
      <c r="E12" s="58">
        <v>5</v>
      </c>
      <c r="F12" s="58">
        <v>14</v>
      </c>
      <c r="G12" s="58">
        <v>3</v>
      </c>
      <c r="H12" s="58">
        <v>103</v>
      </c>
      <c r="I12" s="58">
        <v>155</v>
      </c>
      <c r="J12" s="58">
        <v>13</v>
      </c>
    </row>
    <row r="13" spans="1:11" ht="16.5" thickBot="1">
      <c r="A13" s="1"/>
      <c r="B13" s="14">
        <v>11</v>
      </c>
      <c r="C13" s="57" t="s">
        <v>36</v>
      </c>
      <c r="D13" s="58">
        <v>22</v>
      </c>
      <c r="E13" s="58">
        <v>5</v>
      </c>
      <c r="F13" s="58">
        <v>16</v>
      </c>
      <c r="G13" s="58">
        <v>1</v>
      </c>
      <c r="H13" s="58">
        <v>109</v>
      </c>
      <c r="I13" s="58">
        <v>156</v>
      </c>
      <c r="J13" s="58">
        <v>11</v>
      </c>
    </row>
    <row r="14" spans="1:11" ht="16.5" thickBot="1">
      <c r="A14" s="1"/>
      <c r="B14" s="14">
        <v>12</v>
      </c>
      <c r="C14" s="57" t="s">
        <v>104</v>
      </c>
      <c r="D14" s="58">
        <v>22</v>
      </c>
      <c r="E14" s="58">
        <v>3</v>
      </c>
      <c r="F14" s="58">
        <v>18</v>
      </c>
      <c r="G14" s="58">
        <v>1</v>
      </c>
      <c r="H14" s="58">
        <v>92</v>
      </c>
      <c r="I14" s="58">
        <v>174</v>
      </c>
      <c r="J14" s="58">
        <v>7</v>
      </c>
    </row>
    <row r="15" spans="1:11" ht="15.75">
      <c r="A15" s="1"/>
      <c r="B15" s="51"/>
      <c r="C15" s="52"/>
      <c r="D15" s="53"/>
      <c r="E15" s="53"/>
      <c r="F15" s="53"/>
      <c r="G15" s="53"/>
      <c r="H15" s="53"/>
      <c r="I15" s="53"/>
      <c r="J15" s="5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C9" sqref="C9"/>
    </sheetView>
  </sheetViews>
  <sheetFormatPr defaultRowHeight="15"/>
  <cols>
    <col min="3" max="3" width="29.42578125" customWidth="1"/>
    <col min="4" max="10" width="9.140625" style="4"/>
    <col min="12" max="12" width="27.42578125" customWidth="1"/>
  </cols>
  <sheetData>
    <row r="1" spans="1:11" ht="24" thickBot="1">
      <c r="B1" t="s">
        <v>0</v>
      </c>
      <c r="C1" s="6" t="s">
        <v>1</v>
      </c>
      <c r="D1" s="2"/>
      <c r="E1" s="3"/>
      <c r="F1" s="3"/>
    </row>
    <row r="2" spans="1:11" ht="15.75" thickBot="1">
      <c r="A2" s="1"/>
      <c r="B2" s="15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1" ht="16.5" thickBot="1">
      <c r="A3" s="1"/>
      <c r="B3" s="14">
        <v>1</v>
      </c>
      <c r="C3" s="8" t="s">
        <v>10</v>
      </c>
      <c r="D3" s="40">
        <f t="shared" ref="D3:D14" si="0">E3+F3+G3</f>
        <v>22</v>
      </c>
      <c r="E3" s="40">
        <v>18</v>
      </c>
      <c r="F3" s="40">
        <v>4</v>
      </c>
      <c r="G3" s="40">
        <v>0</v>
      </c>
      <c r="H3" s="40">
        <f>6+8+4+10+8+10+9+8+7+7+6+4+8+10+8+4+10+9+8+9+7+7</f>
        <v>167</v>
      </c>
      <c r="I3" s="40">
        <f>4+4+6+1+3+2+6+5+6+7+8+4+2+3+9+2+4+6+3+5+5</f>
        <v>95</v>
      </c>
      <c r="J3" s="40">
        <f t="shared" ref="J3:J14" si="1">(E3*2)+G3</f>
        <v>36</v>
      </c>
    </row>
    <row r="4" spans="1:11" ht="16.5" thickBot="1">
      <c r="A4" s="1"/>
      <c r="B4" s="14">
        <v>2</v>
      </c>
      <c r="C4" s="8" t="s">
        <v>11</v>
      </c>
      <c r="D4" s="40">
        <f t="shared" si="0"/>
        <v>22</v>
      </c>
      <c r="E4" s="40">
        <v>17</v>
      </c>
      <c r="F4" s="40">
        <v>4</v>
      </c>
      <c r="G4" s="40">
        <v>1</v>
      </c>
      <c r="H4" s="40">
        <f>8+7+8+8+5+8+10+4+9+10+7+6+5+8+8+10+8+8+8+6+9+5</f>
        <v>165</v>
      </c>
      <c r="I4" s="40">
        <f>4+5+7+6+8+4+3+9+3+3+6+6+6+2+4+3+3+2+3+4+3+7</f>
        <v>101</v>
      </c>
      <c r="J4" s="40">
        <f t="shared" si="1"/>
        <v>35</v>
      </c>
    </row>
    <row r="5" spans="1:11" ht="16.5" thickBot="1">
      <c r="A5" s="1"/>
      <c r="B5" s="14">
        <v>3</v>
      </c>
      <c r="C5" s="8" t="s">
        <v>12</v>
      </c>
      <c r="D5" s="40">
        <f t="shared" si="0"/>
        <v>22</v>
      </c>
      <c r="E5" s="40">
        <v>16</v>
      </c>
      <c r="F5" s="40">
        <v>5</v>
      </c>
      <c r="G5" s="40">
        <v>1</v>
      </c>
      <c r="H5" s="40">
        <f>4+5+10+7+9+10+8+10+7+7+10+8+6+4+9+6+6+6+10+9+7+3</f>
        <v>161</v>
      </c>
      <c r="I5" s="40">
        <f>6+7+1+5+4+2+5+4+7+3+4+5+6+3+8+5+5+3+4+8</f>
        <v>95</v>
      </c>
      <c r="J5" s="40">
        <f t="shared" si="1"/>
        <v>33</v>
      </c>
    </row>
    <row r="6" spans="1:11" ht="16.5" thickBot="1">
      <c r="A6" s="1"/>
      <c r="B6" s="14">
        <v>4</v>
      </c>
      <c r="C6" s="11" t="s">
        <v>13</v>
      </c>
      <c r="D6" s="41">
        <f t="shared" si="0"/>
        <v>22</v>
      </c>
      <c r="E6" s="41">
        <v>15</v>
      </c>
      <c r="F6" s="41">
        <v>7</v>
      </c>
      <c r="G6" s="41">
        <v>0</v>
      </c>
      <c r="H6" s="41">
        <f>7+8+7+7+7+4+5+9+5+3+3+6+10+6+9+8+8+6+9+3+5+8</f>
        <v>143</v>
      </c>
      <c r="I6" s="41">
        <f>4+5+5+5+6+6+6+3+7+10+10+4+3+5+5+2+6+4+4+9+7+3</f>
        <v>119</v>
      </c>
      <c r="J6" s="41">
        <f t="shared" si="1"/>
        <v>30</v>
      </c>
    </row>
    <row r="7" spans="1:11" ht="16.5" thickBot="1">
      <c r="A7" s="1"/>
      <c r="B7" s="14">
        <v>5</v>
      </c>
      <c r="C7" s="8" t="s">
        <v>14</v>
      </c>
      <c r="D7" s="40">
        <f t="shared" si="0"/>
        <v>22</v>
      </c>
      <c r="E7" s="40">
        <v>11</v>
      </c>
      <c r="F7" s="40">
        <v>9</v>
      </c>
      <c r="G7" s="40">
        <v>2</v>
      </c>
      <c r="H7" s="40">
        <f>9+10+8+7+10+6+6+6+3+7+4+6+8+4+10+6+7+4+6+4+4+9</f>
        <v>144</v>
      </c>
      <c r="I7" s="40">
        <f>5+2+5+4+3+6+5+8+9+7+9+5+5+7+1+7+6+6+8+6+7+4</f>
        <v>125</v>
      </c>
      <c r="J7" s="40">
        <f t="shared" si="1"/>
        <v>24</v>
      </c>
    </row>
    <row r="8" spans="1:11" ht="16.5" thickBot="1">
      <c r="A8" s="1"/>
      <c r="B8" s="14">
        <v>6</v>
      </c>
      <c r="C8" s="8" t="s">
        <v>15</v>
      </c>
      <c r="D8" s="40">
        <f t="shared" si="0"/>
        <v>22</v>
      </c>
      <c r="E8" s="40">
        <v>10</v>
      </c>
      <c r="F8" s="40">
        <v>11</v>
      </c>
      <c r="G8" s="40">
        <v>1</v>
      </c>
      <c r="H8" s="40">
        <f>4+4+7+5+6+9+4+7+8+8+9+4+4+2+3+7+10+7+7+7+10+4</f>
        <v>136</v>
      </c>
      <c r="I8" s="40">
        <f>7+8+8+7+7+4+10+5+6+4+4+6+8+8+9+5+3+7+5+5+2+9</f>
        <v>137</v>
      </c>
      <c r="J8" s="40">
        <f t="shared" si="1"/>
        <v>21</v>
      </c>
    </row>
    <row r="9" spans="1:11" ht="16.5" thickBot="1">
      <c r="A9" s="1"/>
      <c r="B9" s="14">
        <v>7</v>
      </c>
      <c r="C9" s="8" t="s">
        <v>16</v>
      </c>
      <c r="D9" s="40">
        <f t="shared" si="0"/>
        <v>22</v>
      </c>
      <c r="E9" s="40">
        <v>8</v>
      </c>
      <c r="F9" s="40">
        <v>12</v>
      </c>
      <c r="G9" s="40">
        <v>2</v>
      </c>
      <c r="H9" s="40">
        <f>5+2+5+1+8+2+10+8+6+7+8+10+5+5+3+3+5+7+5+4+10+9</f>
        <v>128</v>
      </c>
      <c r="I9" s="40">
        <f>7+10+7+10+5+10+4+5+6+5+3+2+8+6+8+10+6+7+6+8+1+4</f>
        <v>138</v>
      </c>
      <c r="J9" s="40">
        <f t="shared" si="1"/>
        <v>18</v>
      </c>
      <c r="K9" t="s">
        <v>0</v>
      </c>
    </row>
    <row r="10" spans="1:11" ht="16.5" thickBot="1">
      <c r="A10" s="1"/>
      <c r="B10" s="14">
        <v>8</v>
      </c>
      <c r="C10" s="8" t="s">
        <v>17</v>
      </c>
      <c r="D10" s="40">
        <f t="shared" si="0"/>
        <v>22</v>
      </c>
      <c r="E10" s="40">
        <v>8</v>
      </c>
      <c r="F10" s="40">
        <v>14</v>
      </c>
      <c r="G10" s="40">
        <v>0</v>
      </c>
      <c r="H10" s="40">
        <f>7+8+5+5+3+4+5+5+4+5+7+10+6+7+5+9+3+5+5+4+1+7</f>
        <v>120</v>
      </c>
      <c r="I10" s="40">
        <f>6+5+8+7+8+8+8+7+6+7+4+4+5+4+9+4+8+6+7+7+10+5</f>
        <v>143</v>
      </c>
      <c r="J10" s="40">
        <f t="shared" si="1"/>
        <v>16</v>
      </c>
    </row>
    <row r="11" spans="1:11" ht="16.5" thickBot="1">
      <c r="A11" s="1"/>
      <c r="B11" s="14">
        <v>9</v>
      </c>
      <c r="C11" s="8" t="s">
        <v>18</v>
      </c>
      <c r="D11" s="40">
        <f t="shared" si="0"/>
        <v>22</v>
      </c>
      <c r="E11" s="40">
        <v>8</v>
      </c>
      <c r="F11" s="40">
        <v>14</v>
      </c>
      <c r="G11" s="40">
        <v>0</v>
      </c>
      <c r="H11" s="40">
        <f>7+5+5+6+4+6+2+9+4+4+7+2+5+7+7+7+6+4+3+3+2+8</f>
        <v>113</v>
      </c>
      <c r="I11" s="40">
        <f>5+8+8+8+7+4+9+4+7+8+4+10+6+5+4+6+8+9+8+9+10+4</f>
        <v>151</v>
      </c>
      <c r="J11" s="40">
        <f t="shared" si="1"/>
        <v>16</v>
      </c>
    </row>
    <row r="12" spans="1:11" ht="16.5" thickBot="1">
      <c r="A12" s="1"/>
      <c r="B12" s="14">
        <v>10</v>
      </c>
      <c r="C12" s="8" t="s">
        <v>19</v>
      </c>
      <c r="D12" s="40">
        <f t="shared" si="0"/>
        <v>22</v>
      </c>
      <c r="E12" s="40">
        <v>7</v>
      </c>
      <c r="F12" s="40">
        <v>14</v>
      </c>
      <c r="G12" s="40">
        <v>1</v>
      </c>
      <c r="H12" s="40">
        <f>5+5+6+6+4+4+5+5+6+9+4+5+3+2+4+8+3+8+6+7+6+4</f>
        <v>115</v>
      </c>
      <c r="I12" s="40">
        <f>9+8+4+8+9+9+6+8+4+2+7+6+10+10+8+6+10+4+5+4+6+8</f>
        <v>151</v>
      </c>
      <c r="J12" s="40">
        <f t="shared" si="1"/>
        <v>15</v>
      </c>
    </row>
    <row r="13" spans="1:11" ht="16.5" thickBot="1">
      <c r="A13" s="1"/>
      <c r="B13" s="14">
        <v>11</v>
      </c>
      <c r="C13" s="8" t="s">
        <v>20</v>
      </c>
      <c r="D13" s="40">
        <f t="shared" si="0"/>
        <v>22</v>
      </c>
      <c r="E13" s="40">
        <v>6</v>
      </c>
      <c r="F13" s="40">
        <v>13</v>
      </c>
      <c r="G13" s="40">
        <v>3</v>
      </c>
      <c r="H13" s="40">
        <f>4+5+1+8+7+6+6+3+6+6+4+6+7+6+4+5+6+4+4+8+3+5</f>
        <v>114</v>
      </c>
      <c r="I13" s="40">
        <f>8+7+10+6+6+6+5+9+6+7+7+6+4+4+7+7+7+8+9+4+9+7</f>
        <v>149</v>
      </c>
      <c r="J13" s="40">
        <f t="shared" si="1"/>
        <v>15</v>
      </c>
    </row>
    <row r="14" spans="1:11" ht="16.5" thickBot="1">
      <c r="A14" s="1"/>
      <c r="B14" s="14">
        <v>12</v>
      </c>
      <c r="C14" s="8" t="s">
        <v>21</v>
      </c>
      <c r="D14" s="40">
        <f t="shared" si="0"/>
        <v>22</v>
      </c>
      <c r="E14" s="40">
        <v>2</v>
      </c>
      <c r="F14" s="40">
        <v>19</v>
      </c>
      <c r="G14" s="40">
        <v>1</v>
      </c>
      <c r="H14" s="40">
        <f>6+7+8+6+3+3+6+2+3+4+4+5+1+2+2+2+5+6+4</f>
        <v>79</v>
      </c>
      <c r="I14" s="40">
        <f>7+5+5+7+10+10+10+10+8+9+8+10+7+7+10+8+10+8+10+7+6+9</f>
        <v>181</v>
      </c>
      <c r="J14" s="40">
        <f t="shared" si="1"/>
        <v>5</v>
      </c>
    </row>
    <row r="15" spans="1:11" ht="15.75">
      <c r="A15" s="1"/>
      <c r="B15" s="51"/>
      <c r="C15" s="52"/>
      <c r="D15" s="53"/>
      <c r="E15" s="53"/>
      <c r="F15" s="53"/>
      <c r="G15" s="53"/>
      <c r="H15" s="53"/>
      <c r="I15" s="53"/>
      <c r="J15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L28" sqref="L28"/>
    </sheetView>
  </sheetViews>
  <sheetFormatPr defaultRowHeight="15"/>
  <cols>
    <col min="3" max="3" width="29.42578125" customWidth="1"/>
    <col min="4" max="10" width="9.140625" style="4"/>
    <col min="12" max="12" width="27.42578125" customWidth="1"/>
  </cols>
  <sheetData>
    <row r="1" spans="1:12" ht="24" thickBot="1">
      <c r="B1" t="s">
        <v>0</v>
      </c>
      <c r="C1" s="6" t="s">
        <v>1</v>
      </c>
      <c r="D1" s="2"/>
      <c r="E1" s="3"/>
      <c r="F1" s="3"/>
    </row>
    <row r="2" spans="1:12" ht="15.75" thickBot="1">
      <c r="A2" s="1"/>
      <c r="B2" s="15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2" ht="16.5" thickBot="1">
      <c r="A3" s="1"/>
      <c r="B3" s="14">
        <v>1</v>
      </c>
      <c r="C3" s="8" t="s">
        <v>22</v>
      </c>
      <c r="D3" s="40">
        <f t="shared" ref="D3:D14" si="0">E3+F3+G3</f>
        <v>22</v>
      </c>
      <c r="E3" s="40">
        <v>16</v>
      </c>
      <c r="F3" s="40">
        <v>4</v>
      </c>
      <c r="G3" s="40">
        <v>2</v>
      </c>
      <c r="H3" s="40">
        <f>0+7+10+6+8+8+8+7+4+6+7+7+6+9+8+9+9+7+8+5+8+5+7</f>
        <v>159</v>
      </c>
      <c r="I3" s="40">
        <f>0+6+3+6+3+3+2+4+7+6+5+6+8+4+2+2+2+5+3+8+6+9+4</f>
        <v>104</v>
      </c>
      <c r="J3" s="40">
        <f t="shared" ref="J3:J14" si="1">(E3*2)+G3</f>
        <v>34</v>
      </c>
    </row>
    <row r="4" spans="1:12" ht="16.5" thickBot="1">
      <c r="A4" s="1"/>
      <c r="B4" s="14">
        <v>2</v>
      </c>
      <c r="C4" s="54" t="s">
        <v>23</v>
      </c>
      <c r="D4" s="55">
        <f t="shared" si="0"/>
        <v>22</v>
      </c>
      <c r="E4" s="55">
        <v>14</v>
      </c>
      <c r="F4" s="55">
        <v>6</v>
      </c>
      <c r="G4" s="55">
        <v>2</v>
      </c>
      <c r="H4" s="55">
        <f>0+6+3+7+6+5+10+7+4+4+6+6+7+10+7+5+9+8+8+5+8+9+6</f>
        <v>146</v>
      </c>
      <c r="I4" s="55">
        <f>0+5+9+6+4+6+3+6+7+7+6+6+5+1+6+7+3+5+6+6+3+4+4</f>
        <v>115</v>
      </c>
      <c r="J4" s="55">
        <f t="shared" si="1"/>
        <v>30</v>
      </c>
    </row>
    <row r="5" spans="1:12" ht="16.5" thickBot="1">
      <c r="A5" s="1"/>
      <c r="B5" s="14">
        <v>3</v>
      </c>
      <c r="C5" s="11" t="s">
        <v>24</v>
      </c>
      <c r="D5" s="41">
        <f t="shared" si="0"/>
        <v>22</v>
      </c>
      <c r="E5" s="41">
        <v>14</v>
      </c>
      <c r="F5" s="41">
        <v>7</v>
      </c>
      <c r="G5" s="41">
        <v>1</v>
      </c>
      <c r="H5" s="41">
        <f>0+7+8+7+7+7+7+8+8+3+10+6+6+7+4+7+9+6+6+6+3+9+4</f>
        <v>145</v>
      </c>
      <c r="I5" s="41">
        <f>0+5+6+6+6+5+7+2+5+10+3+7+7+5+9+5+5+8+4+5+9+5+6</f>
        <v>130</v>
      </c>
      <c r="J5" s="41">
        <f t="shared" si="1"/>
        <v>29</v>
      </c>
    </row>
    <row r="6" spans="1:12" ht="16.5" thickBot="1">
      <c r="A6" s="1"/>
      <c r="B6" s="14">
        <v>4</v>
      </c>
      <c r="C6" s="54" t="s">
        <v>25</v>
      </c>
      <c r="D6" s="55">
        <f t="shared" si="0"/>
        <v>22</v>
      </c>
      <c r="E6" s="55">
        <v>13</v>
      </c>
      <c r="F6" s="55">
        <v>8</v>
      </c>
      <c r="G6" s="55">
        <v>1</v>
      </c>
      <c r="H6" s="55">
        <f>0+6+9+7+6+10+9+7+8+8+9+8+5+8+6+3+6+8+9+6+7+6+4</f>
        <v>155</v>
      </c>
      <c r="I6" s="55">
        <f>0+7+3+7+7+3+3+6+4+4+4+4+8+6+7+8+7+6+5+7+4+5+8</f>
        <v>123</v>
      </c>
      <c r="J6" s="55">
        <f t="shared" si="1"/>
        <v>27</v>
      </c>
    </row>
    <row r="7" spans="1:12" ht="16.5" thickBot="1">
      <c r="A7" s="1"/>
      <c r="B7" s="14">
        <v>5</v>
      </c>
      <c r="C7" s="54" t="s">
        <v>26</v>
      </c>
      <c r="D7" s="55">
        <f t="shared" si="0"/>
        <v>22</v>
      </c>
      <c r="E7" s="55">
        <v>13</v>
      </c>
      <c r="F7" s="55">
        <v>8</v>
      </c>
      <c r="G7" s="55">
        <v>1</v>
      </c>
      <c r="H7" s="55">
        <f>0+9+8+9+6+10+6+7+7+7+3+6+8+8+8+7+4+3+6+5+9+7+8</f>
        <v>151</v>
      </c>
      <c r="I7" s="55">
        <f>0+3+3+4+7+2+7+7+4+5+10+8+5+5+3+4+9+8+8+6+3+5+4</f>
        <v>120</v>
      </c>
      <c r="J7" s="55">
        <f t="shared" si="1"/>
        <v>27</v>
      </c>
    </row>
    <row r="8" spans="1:12" ht="16.5" thickBot="1">
      <c r="A8" s="1"/>
      <c r="B8" s="14">
        <v>6</v>
      </c>
      <c r="C8" s="54" t="s">
        <v>27</v>
      </c>
      <c r="D8" s="55">
        <f t="shared" si="0"/>
        <v>22</v>
      </c>
      <c r="E8" s="55">
        <v>13</v>
      </c>
      <c r="F8" s="55">
        <v>8</v>
      </c>
      <c r="G8" s="55">
        <v>1</v>
      </c>
      <c r="H8" s="55">
        <f>0+4+7+5+7+3+3+2+5+10+8+8+8+7+6+6+9+8+3+8+5+8+7</f>
        <v>137</v>
      </c>
      <c r="I8" s="55">
        <f>0+8+4+8+6+8+10+8+8+3+4+5+4+6+6+5+4+5+8+2+6+5+4</f>
        <v>127</v>
      </c>
      <c r="J8" s="55">
        <f t="shared" si="1"/>
        <v>27</v>
      </c>
    </row>
    <row r="9" spans="1:12" ht="16.5" thickBot="1">
      <c r="A9" s="1"/>
      <c r="B9" s="14">
        <v>7</v>
      </c>
      <c r="C9" s="54" t="s">
        <v>14</v>
      </c>
      <c r="D9" s="55">
        <f t="shared" si="0"/>
        <v>22</v>
      </c>
      <c r="E9" s="55">
        <v>9</v>
      </c>
      <c r="F9" s="55">
        <v>9</v>
      </c>
      <c r="G9" s="55">
        <v>4</v>
      </c>
      <c r="H9" s="55">
        <f>0+5+8+7+6+8+6+7+8+5+5+5+7+7+7+2+10+6+9+3+4+9+4</f>
        <v>138</v>
      </c>
      <c r="I9" s="55">
        <f>0+7+5+7+6+2+5+7+5+7+7+7+6+7+6+9+3+8+4+8+8+4+7</f>
        <v>135</v>
      </c>
      <c r="J9" s="55">
        <f t="shared" si="1"/>
        <v>22</v>
      </c>
      <c r="K9" t="s">
        <v>0</v>
      </c>
    </row>
    <row r="10" spans="1:12" ht="16.5" thickBot="1">
      <c r="A10" s="1"/>
      <c r="B10" s="14">
        <v>8</v>
      </c>
      <c r="C10" s="54" t="s">
        <v>16</v>
      </c>
      <c r="D10" s="55">
        <f t="shared" si="0"/>
        <v>22</v>
      </c>
      <c r="E10" s="55">
        <v>9</v>
      </c>
      <c r="F10" s="55">
        <v>11</v>
      </c>
      <c r="G10" s="55">
        <v>2</v>
      </c>
      <c r="H10" s="55">
        <f>0+5+6+8+9+2+3+2+5+7+9+6+8+6+7+9+5+8+4+7+6+4+5</f>
        <v>131</v>
      </c>
      <c r="I10" s="55">
        <f>0+7+8+5+5+10+9+8+6+4+4+6+4+7+7+4+6+7+9+6+5+9+6</f>
        <v>142</v>
      </c>
      <c r="J10" s="55">
        <f t="shared" si="1"/>
        <v>20</v>
      </c>
    </row>
    <row r="11" spans="1:12" ht="16.5" thickBot="1">
      <c r="A11" s="1"/>
      <c r="B11" s="14">
        <v>9</v>
      </c>
      <c r="C11" s="54" t="s">
        <v>15</v>
      </c>
      <c r="D11" s="55">
        <f t="shared" si="0"/>
        <v>22</v>
      </c>
      <c r="E11" s="55">
        <v>8</v>
      </c>
      <c r="F11" s="55">
        <v>12</v>
      </c>
      <c r="G11" s="55">
        <v>2</v>
      </c>
      <c r="H11" s="55">
        <f>0+7+4+4+3+6+5+7+7+5+8+4+6+7+6+4+4+5+6+4+4+8+8</f>
        <v>122</v>
      </c>
      <c r="I11" s="55">
        <f>0+5+7+9+8+5+6+7+5+8+5+8+6+6+7+9+7+7+5+9+7+4+6</f>
        <v>146</v>
      </c>
      <c r="J11" s="55">
        <f t="shared" si="1"/>
        <v>18</v>
      </c>
    </row>
    <row r="12" spans="1:12" ht="16.5" thickBot="1">
      <c r="A12" s="1"/>
      <c r="B12" s="14">
        <v>10</v>
      </c>
      <c r="C12" s="54" t="s">
        <v>28</v>
      </c>
      <c r="D12" s="55">
        <f t="shared" si="0"/>
        <v>22</v>
      </c>
      <c r="E12" s="55">
        <v>6</v>
      </c>
      <c r="F12" s="55">
        <v>15</v>
      </c>
      <c r="G12" s="55">
        <v>1</v>
      </c>
      <c r="H12" s="55">
        <f>0+8+3+6+4+2+5+8+4+5+4+4+4+4+5+9+2+5+8+5+8+6+6</f>
        <v>115</v>
      </c>
      <c r="I12" s="55">
        <f>0+4+8+6+6+8+7+3+8+9+9+7+8+8+8+4+9+8+4+6+4+5+8</f>
        <v>147</v>
      </c>
      <c r="J12" s="55">
        <f t="shared" si="1"/>
        <v>13</v>
      </c>
    </row>
    <row r="13" spans="1:12" ht="16.5" thickBot="1">
      <c r="A13" s="1"/>
      <c r="B13" s="14">
        <v>11</v>
      </c>
      <c r="C13" s="54" t="s">
        <v>20</v>
      </c>
      <c r="D13" s="55">
        <f t="shared" si="0"/>
        <v>22</v>
      </c>
      <c r="E13" s="55">
        <v>4</v>
      </c>
      <c r="F13" s="55">
        <v>15</v>
      </c>
      <c r="G13" s="55">
        <v>3</v>
      </c>
      <c r="H13" s="55">
        <f>0+3+3+6+6+6+8+6+6+4+4+7+6+5+4+6+3+3+4+6+4+4+5</f>
        <v>109</v>
      </c>
      <c r="I13" s="55">
        <f>0+9+10+7+6+7+4+7+5+8+9+4+6+8+9+6+9+10+6+4+8+8+8</f>
        <v>158</v>
      </c>
      <c r="J13" s="55">
        <f t="shared" si="1"/>
        <v>11</v>
      </c>
    </row>
    <row r="14" spans="1:12" ht="16.5" thickBot="1">
      <c r="A14" s="1"/>
      <c r="B14" s="14">
        <v>12</v>
      </c>
      <c r="C14" s="54" t="s">
        <v>29</v>
      </c>
      <c r="D14" s="55">
        <f t="shared" si="0"/>
        <v>22</v>
      </c>
      <c r="E14" s="55">
        <v>3</v>
      </c>
      <c r="F14" s="55">
        <v>19</v>
      </c>
      <c r="G14" s="55">
        <v>0</v>
      </c>
      <c r="H14" s="55">
        <f>0+5+5+5+3+4+3+5+9+5+4+8+1+2+5+5+7+8+5+4+2+5+4</f>
        <v>104</v>
      </c>
      <c r="I14" s="55">
        <f>0+6+8+9+10+8+8+7+5+8+8+6+10+8+7+9+8+3+9+6+8+7+7</f>
        <v>165</v>
      </c>
      <c r="J14" s="55">
        <f t="shared" si="1"/>
        <v>6</v>
      </c>
    </row>
    <row r="15" spans="1:12" ht="15.75">
      <c r="A15" s="1"/>
      <c r="B15" s="51"/>
      <c r="C15" s="52"/>
      <c r="D15" s="53"/>
      <c r="E15" s="53"/>
      <c r="F15" s="53"/>
      <c r="G15" s="53"/>
      <c r="H15" s="53"/>
      <c r="I15" s="53"/>
      <c r="J15" s="53"/>
    </row>
    <row r="16" spans="1:12" ht="24" thickBot="1">
      <c r="C16" s="20" t="s">
        <v>30</v>
      </c>
      <c r="D16" s="2"/>
      <c r="E16" s="3"/>
      <c r="F16" s="3"/>
      <c r="L16" t="s">
        <v>0</v>
      </c>
    </row>
    <row r="17" spans="1:12" ht="15.75" thickBot="1">
      <c r="A17" s="1"/>
      <c r="B17" s="15"/>
      <c r="C17" s="16" t="s">
        <v>2</v>
      </c>
      <c r="D17" s="16" t="s">
        <v>3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9</v>
      </c>
      <c r="L17" t="s">
        <v>0</v>
      </c>
    </row>
    <row r="18" spans="1:12" ht="16.5" thickBot="1">
      <c r="A18" s="1"/>
      <c r="B18" s="14">
        <v>1</v>
      </c>
      <c r="C18" s="8" t="s">
        <v>31</v>
      </c>
      <c r="D18" s="40">
        <f t="shared" ref="D18:D31" si="2">E18+F18+G18</f>
        <v>26</v>
      </c>
      <c r="E18" s="40">
        <v>25</v>
      </c>
      <c r="F18" s="40">
        <v>1</v>
      </c>
      <c r="G18" s="40">
        <v>0</v>
      </c>
      <c r="H18" s="40">
        <f>0+9+7+10+10+10+9+10+7+9+8+9+8+9+5+8+10+7+8+10+7+9+10+10+10+10+9</f>
        <v>228</v>
      </c>
      <c r="I18" s="40">
        <f>0+3+5+2+3+1+4+3+2+2+3+3+7+2+1+6+3+6+4+3+1+1+2+4</f>
        <v>71</v>
      </c>
      <c r="J18" s="40">
        <f t="shared" ref="J18:J31" si="3">(E18*2)+G18</f>
        <v>50</v>
      </c>
      <c r="K18" t="s">
        <v>0</v>
      </c>
    </row>
    <row r="19" spans="1:12" ht="16.5" thickBot="1">
      <c r="A19" s="1"/>
      <c r="B19" s="14">
        <v>2</v>
      </c>
      <c r="C19" s="56" t="s">
        <v>32</v>
      </c>
      <c r="D19" s="43">
        <f t="shared" si="2"/>
        <v>26</v>
      </c>
      <c r="E19" s="43">
        <v>24</v>
      </c>
      <c r="F19" s="43">
        <v>1</v>
      </c>
      <c r="G19" s="43">
        <v>1</v>
      </c>
      <c r="H19" s="43">
        <f>0+10+5+9+10+10+7+6+10+9+10+9+10+6+8+7+10+7+10+9+9+7+9+8+7+10+10</f>
        <v>222</v>
      </c>
      <c r="I19" s="43">
        <f>0+7+3+1+2+4+6+2+4+2+4+1+4+4+5+5+2+2+5+4+5+5+4</f>
        <v>81</v>
      </c>
      <c r="J19" s="43">
        <f t="shared" si="3"/>
        <v>49</v>
      </c>
      <c r="K19" t="s">
        <v>0</v>
      </c>
    </row>
    <row r="20" spans="1:12" ht="16.5" thickBot="1">
      <c r="A20" s="1"/>
      <c r="B20" s="14">
        <v>3</v>
      </c>
      <c r="C20" s="8" t="s">
        <v>19</v>
      </c>
      <c r="D20" s="40">
        <f t="shared" si="2"/>
        <v>26</v>
      </c>
      <c r="E20" s="40">
        <v>17</v>
      </c>
      <c r="F20" s="40">
        <v>5</v>
      </c>
      <c r="G20" s="40">
        <v>4</v>
      </c>
      <c r="H20" s="40">
        <f>0+6+6+7+6+8+6+6+4+7+7+8+10+5+10+6+6+10+6+10+7+8+10+9+8+7+7</f>
        <v>190</v>
      </c>
      <c r="I20" s="40">
        <f>0+8+6+5+5+3+6+5+9+5+7+4+2+8+2+7+4+7+4+3+1+4+2+5+7</f>
        <v>119</v>
      </c>
      <c r="J20" s="40">
        <f t="shared" si="3"/>
        <v>38</v>
      </c>
      <c r="K20" t="s">
        <v>0</v>
      </c>
    </row>
    <row r="21" spans="1:12" ht="16.5" thickBot="1">
      <c r="A21" s="1"/>
      <c r="B21" s="14">
        <v>4</v>
      </c>
      <c r="C21" s="8" t="s">
        <v>21</v>
      </c>
      <c r="D21" s="40">
        <f t="shared" si="2"/>
        <v>25</v>
      </c>
      <c r="E21" s="40">
        <v>18</v>
      </c>
      <c r="F21" s="40">
        <v>6</v>
      </c>
      <c r="G21" s="40">
        <v>1</v>
      </c>
      <c r="H21" s="40">
        <f>0+10+8+9+8+4+3+10+10+8+7+8+3+9+10+8+7+8+6+6+9+8+5+5+2+7</f>
        <v>178</v>
      </c>
      <c r="I21" s="40">
        <f>0+2+4+3+2+7+8+4+2+4+6+4+8+3+1+5+4+3+5+5+4+4+9+7+10+7</f>
        <v>121</v>
      </c>
      <c r="J21" s="40">
        <f t="shared" si="3"/>
        <v>37</v>
      </c>
      <c r="K21" t="s">
        <v>0</v>
      </c>
    </row>
    <row r="22" spans="1:12" ht="16.5" thickBot="1">
      <c r="A22" s="1"/>
      <c r="B22" s="14">
        <v>5</v>
      </c>
      <c r="C22" s="8" t="s">
        <v>33</v>
      </c>
      <c r="D22" s="40">
        <f t="shared" si="2"/>
        <v>26</v>
      </c>
      <c r="E22" s="40">
        <v>15</v>
      </c>
      <c r="F22" s="40">
        <v>10</v>
      </c>
      <c r="G22" s="40">
        <v>1</v>
      </c>
      <c r="H22" s="40">
        <f>0+6+8+3+6+8+8+5+4+5+10+9+7+7+5+5+9+3+8+8+3+8+10+6+8+9</f>
        <v>168</v>
      </c>
      <c r="I22" s="40">
        <f>0+6+3+9+10+7+4+3+6+8+7+1+4+4+4+7+7+2+8+4+4+8+4+5+5+3</f>
        <v>133</v>
      </c>
      <c r="J22" s="40">
        <f t="shared" si="3"/>
        <v>31</v>
      </c>
    </row>
    <row r="23" spans="1:12" ht="16.5" thickBot="1">
      <c r="A23" s="1"/>
      <c r="B23" s="14">
        <v>6</v>
      </c>
      <c r="C23" s="8" t="s">
        <v>34</v>
      </c>
      <c r="D23" s="40">
        <f t="shared" si="2"/>
        <v>26</v>
      </c>
      <c r="E23" s="40">
        <v>14</v>
      </c>
      <c r="F23" s="40">
        <v>10</v>
      </c>
      <c r="G23" s="40">
        <v>2</v>
      </c>
      <c r="H23" s="40">
        <f>0+7+9+9+1+7+3+3+4+8+6+7+9+7+7+5+8+7+2+7+4+4+1+9+4+8+8+8</f>
        <v>162</v>
      </c>
      <c r="I23" s="40">
        <f>0+7+4+3+10+6+9+8+10+2+7+7+4+5+4+7+3+5+9+6+8+9+10+4+7+5+4</f>
        <v>163</v>
      </c>
      <c r="J23" s="40">
        <f t="shared" si="3"/>
        <v>30</v>
      </c>
    </row>
    <row r="24" spans="1:12" ht="16.5" thickBot="1">
      <c r="A24" s="1"/>
      <c r="B24" s="14">
        <v>7</v>
      </c>
      <c r="C24" s="8" t="s">
        <v>35</v>
      </c>
      <c r="D24" s="40">
        <f t="shared" si="2"/>
        <v>24</v>
      </c>
      <c r="E24" s="40">
        <v>14</v>
      </c>
      <c r="F24" s="40">
        <v>10</v>
      </c>
      <c r="G24" s="40">
        <v>0</v>
      </c>
      <c r="H24" s="40">
        <f>0+6+9+9+2+4+8+4+2+2+4+4+8+8+10+10+9+7+8+8+4+4+7+5+10</f>
        <v>152</v>
      </c>
      <c r="I24" s="40">
        <f>0+5+3+3+10+8+3+7+8+8+8+8+2+4+3+2+3+5+2+5+7+8+5+7+2</f>
        <v>126</v>
      </c>
      <c r="J24" s="40">
        <f t="shared" si="3"/>
        <v>28</v>
      </c>
    </row>
    <row r="25" spans="1:12" ht="16.5" thickBot="1">
      <c r="A25" s="1"/>
      <c r="B25" s="14">
        <v>8</v>
      </c>
      <c r="C25" s="8" t="s">
        <v>36</v>
      </c>
      <c r="D25" s="40">
        <f t="shared" si="2"/>
        <v>26</v>
      </c>
      <c r="E25" s="40">
        <v>13</v>
      </c>
      <c r="F25" s="40">
        <v>13</v>
      </c>
      <c r="G25" s="40">
        <v>0</v>
      </c>
      <c r="H25" s="40">
        <f>0+8+10+2+7+10+8+7+9+4+9+4+4+7+1+3+5+9+5+5+4+10+4+5+7+5+3</f>
        <v>155</v>
      </c>
      <c r="I25" s="40">
        <f>0+6+1+10+6+1+5+6+3+7+4+9+9+5+10+9+6+3+6+8+9+2+7+8+5+8+8</f>
        <v>161</v>
      </c>
      <c r="J25" s="40">
        <f t="shared" si="3"/>
        <v>26</v>
      </c>
    </row>
    <row r="26" spans="1:12" ht="16.5" thickBot="1">
      <c r="A26" s="1"/>
      <c r="B26" s="14">
        <v>9</v>
      </c>
      <c r="C26" s="8" t="s">
        <v>37</v>
      </c>
      <c r="D26" s="40">
        <f t="shared" si="2"/>
        <v>25</v>
      </c>
      <c r="E26" s="40">
        <v>10</v>
      </c>
      <c r="F26" s="40">
        <v>14</v>
      </c>
      <c r="G26" s="40">
        <v>1</v>
      </c>
      <c r="H26" s="40">
        <f>0+2+6+5+6+10+9+5+7+6+10+1+3+2+7+10+5+3+2+4+9+9+3+4</f>
        <v>128</v>
      </c>
      <c r="I26" s="40">
        <f>0+10+6+6+7+10+2+4+6+6+5+1+10+9+10+5+7+9+8+9+3+4+10+9+8</f>
        <v>164</v>
      </c>
      <c r="J26" s="40">
        <f t="shared" si="3"/>
        <v>21</v>
      </c>
    </row>
    <row r="27" spans="1:12" ht="16.5" thickBot="1">
      <c r="A27" s="1"/>
      <c r="B27" s="14">
        <v>10</v>
      </c>
      <c r="C27" s="8" t="s">
        <v>38</v>
      </c>
      <c r="D27" s="40">
        <f t="shared" si="2"/>
        <v>26</v>
      </c>
      <c r="E27" s="40">
        <v>7</v>
      </c>
      <c r="F27" s="40">
        <v>17</v>
      </c>
      <c r="G27" s="40">
        <v>2</v>
      </c>
      <c r="H27" s="40">
        <f>0+7+5+4+5+10+5+4+8+6+6+2+8+5+4+4+3+4+2+4+4+8+8+1+5+6+6</f>
        <v>134</v>
      </c>
      <c r="I27" s="40">
        <f>0+7+6+8+7+2+8+9+2+7+5+9+6+7+8+8+9+7+10+6+8+3+3+10+7+5+6</f>
        <v>173</v>
      </c>
      <c r="J27" s="40">
        <f t="shared" si="3"/>
        <v>16</v>
      </c>
    </row>
    <row r="28" spans="1:12" ht="16.5" thickBot="1">
      <c r="A28" s="1"/>
      <c r="B28" s="14">
        <v>11</v>
      </c>
      <c r="C28" s="8" t="s">
        <v>39</v>
      </c>
      <c r="D28" s="40">
        <f t="shared" si="2"/>
        <v>26</v>
      </c>
      <c r="E28" s="40">
        <v>7</v>
      </c>
      <c r="F28" s="40">
        <v>18</v>
      </c>
      <c r="G28" s="40">
        <v>1</v>
      </c>
      <c r="H28" s="40">
        <f>0+3+3+3+2+3+6+3+6+4+1+7+4+4+9+3+8+5+4+9+3+3+3+10+6</f>
        <v>112</v>
      </c>
      <c r="I28" s="40">
        <f>0+10+8+9+9+8+8+5+9+4+9+10+4+6+7+3+8+3+7+10+8+3+8+10+9+6</f>
        <v>181</v>
      </c>
      <c r="J28" s="40">
        <f t="shared" si="3"/>
        <v>15</v>
      </c>
    </row>
    <row r="29" spans="1:12" ht="16.5" thickBot="1">
      <c r="A29" s="1"/>
      <c r="B29" s="14">
        <v>12</v>
      </c>
      <c r="C29" s="8" t="s">
        <v>40</v>
      </c>
      <c r="D29" s="40">
        <f t="shared" si="2"/>
        <v>25</v>
      </c>
      <c r="E29" s="40">
        <v>5</v>
      </c>
      <c r="F29" s="40">
        <v>19</v>
      </c>
      <c r="G29" s="40">
        <v>1</v>
      </c>
      <c r="H29" s="40">
        <f>0+6+4+3+3+5+9+6+6+7+5+10+6+4+4+2+2+3+5+5+3+8+4+5+4</f>
        <v>119</v>
      </c>
      <c r="I29" s="40">
        <f>0+6+9+9+9+6+5+7+5+4+6+8+7+7+8+10+8+6+9+10+9+5+7+6+9</f>
        <v>175</v>
      </c>
      <c r="J29" s="40">
        <f t="shared" si="3"/>
        <v>11</v>
      </c>
    </row>
    <row r="30" spans="1:12" ht="16.5" thickBot="1">
      <c r="B30" s="14">
        <v>13</v>
      </c>
      <c r="C30" s="8" t="s">
        <v>41</v>
      </c>
      <c r="D30" s="40">
        <f t="shared" si="2"/>
        <v>25</v>
      </c>
      <c r="E30" s="40">
        <v>3</v>
      </c>
      <c r="F30" s="40">
        <v>22</v>
      </c>
      <c r="G30" s="40">
        <v>0</v>
      </c>
      <c r="H30" s="40">
        <f>0+3+1+6+4+2+5+5+2+4+2+1+4+3+3+6+3+7+3+5+1+5+4+2</f>
        <v>81</v>
      </c>
      <c r="I30" s="40">
        <f>0+9+10+5+8+10+9+6+10+6+10+10+9+9+10+10+5+8+4+10+8+8+10+6+9+10</f>
        <v>209</v>
      </c>
      <c r="J30" s="40">
        <f t="shared" si="3"/>
        <v>6</v>
      </c>
    </row>
    <row r="31" spans="1:12" ht="16.5" thickBot="1">
      <c r="B31" s="14">
        <v>14</v>
      </c>
      <c r="C31" s="8" t="s">
        <v>42</v>
      </c>
      <c r="D31" s="40">
        <f t="shared" si="2"/>
        <v>24</v>
      </c>
      <c r="E31" s="40">
        <v>1</v>
      </c>
      <c r="F31" s="40">
        <v>23</v>
      </c>
      <c r="G31" s="40">
        <v>0</v>
      </c>
      <c r="H31" s="40">
        <f>0+8+1+2+1+2+2+3+5+4+2+1+2+2+4+6+2+4+2+5</f>
        <v>58</v>
      </c>
      <c r="I31" s="40">
        <f>0+4+10+10+10+8+10+9+6+10+7+8+10+10+10+9+7+7+10+10+9+8+10+10+8</f>
        <v>210</v>
      </c>
      <c r="J31" s="40">
        <f t="shared" si="3"/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2" sqref="A2:XFD2"/>
    </sheetView>
  </sheetViews>
  <sheetFormatPr defaultRowHeight="15"/>
  <cols>
    <col min="3" max="3" width="22.42578125" customWidth="1"/>
    <col min="4" max="10" width="9.140625" style="4"/>
  </cols>
  <sheetData>
    <row r="1" spans="1:12" ht="24" thickBot="1">
      <c r="B1" t="s">
        <v>0</v>
      </c>
      <c r="C1" s="6" t="s">
        <v>43</v>
      </c>
      <c r="D1" s="2"/>
      <c r="E1" s="3"/>
      <c r="F1" s="3"/>
    </row>
    <row r="2" spans="1:12" ht="15.75" thickBot="1">
      <c r="A2" s="1"/>
      <c r="B2" s="15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2" ht="16.5" thickBot="1">
      <c r="A3" s="1"/>
      <c r="B3" s="14">
        <v>1</v>
      </c>
      <c r="C3" s="45" t="s">
        <v>24</v>
      </c>
      <c r="D3" s="46">
        <v>17</v>
      </c>
      <c r="E3" s="46">
        <v>15</v>
      </c>
      <c r="F3" s="46">
        <v>0</v>
      </c>
      <c r="G3" s="46">
        <v>2</v>
      </c>
      <c r="H3" s="46">
        <v>135</v>
      </c>
      <c r="I3" s="46">
        <v>64</v>
      </c>
      <c r="J3" s="46">
        <v>32</v>
      </c>
    </row>
    <row r="4" spans="1:12" ht="16.5" thickBot="1">
      <c r="A4" s="1"/>
      <c r="B4" s="14">
        <v>2</v>
      </c>
      <c r="C4" s="47" t="s">
        <v>44</v>
      </c>
      <c r="D4" s="48">
        <v>17</v>
      </c>
      <c r="E4" s="48">
        <v>14</v>
      </c>
      <c r="F4" s="48">
        <v>1</v>
      </c>
      <c r="G4" s="48">
        <v>2</v>
      </c>
      <c r="H4" s="48">
        <v>138</v>
      </c>
      <c r="I4" s="48">
        <v>69</v>
      </c>
      <c r="J4" s="48">
        <v>30</v>
      </c>
    </row>
    <row r="5" spans="1:12" ht="16.5" thickBot="1">
      <c r="A5" s="1"/>
      <c r="B5" s="14">
        <v>3</v>
      </c>
      <c r="C5" s="47" t="s">
        <v>45</v>
      </c>
      <c r="D5" s="48">
        <v>17</v>
      </c>
      <c r="E5" s="48">
        <v>13</v>
      </c>
      <c r="F5" s="48">
        <v>3</v>
      </c>
      <c r="G5" s="48">
        <v>1</v>
      </c>
      <c r="H5" s="48">
        <v>128</v>
      </c>
      <c r="I5" s="48">
        <v>78</v>
      </c>
      <c r="J5" s="48">
        <v>27</v>
      </c>
    </row>
    <row r="6" spans="1:12" ht="16.5" thickBot="1">
      <c r="A6" s="1"/>
      <c r="B6" s="14">
        <v>4</v>
      </c>
      <c r="C6" s="47" t="s">
        <v>46</v>
      </c>
      <c r="D6" s="48">
        <v>17</v>
      </c>
      <c r="E6" s="48">
        <v>12</v>
      </c>
      <c r="F6" s="48">
        <v>4</v>
      </c>
      <c r="G6" s="48">
        <v>1</v>
      </c>
      <c r="H6" s="48">
        <v>123</v>
      </c>
      <c r="I6" s="48">
        <v>81</v>
      </c>
      <c r="J6" s="48">
        <v>25</v>
      </c>
    </row>
    <row r="7" spans="1:12" ht="16.5" thickBot="1">
      <c r="A7" s="1"/>
      <c r="B7" s="14">
        <v>5</v>
      </c>
      <c r="C7" s="47" t="s">
        <v>47</v>
      </c>
      <c r="D7" s="48">
        <v>17</v>
      </c>
      <c r="E7" s="48">
        <v>8</v>
      </c>
      <c r="F7" s="48">
        <v>7</v>
      </c>
      <c r="G7" s="48">
        <v>2</v>
      </c>
      <c r="H7" s="48">
        <v>103</v>
      </c>
      <c r="I7" s="48">
        <v>103</v>
      </c>
      <c r="J7" s="48">
        <v>18</v>
      </c>
    </row>
    <row r="8" spans="1:12" ht="16.5" thickBot="1">
      <c r="A8" s="1"/>
      <c r="B8" s="14">
        <v>6</v>
      </c>
      <c r="C8" s="47" t="s">
        <v>14</v>
      </c>
      <c r="D8" s="48">
        <v>17</v>
      </c>
      <c r="E8" s="48">
        <v>7</v>
      </c>
      <c r="F8" s="48">
        <v>9</v>
      </c>
      <c r="G8" s="48">
        <v>1</v>
      </c>
      <c r="H8" s="48">
        <v>98</v>
      </c>
      <c r="I8" s="48">
        <v>108</v>
      </c>
      <c r="J8" s="48">
        <v>15</v>
      </c>
    </row>
    <row r="9" spans="1:12" ht="16.5" thickBot="1">
      <c r="A9" s="1"/>
      <c r="B9" s="14">
        <v>7</v>
      </c>
      <c r="C9" s="47" t="s">
        <v>48</v>
      </c>
      <c r="D9" s="48">
        <v>17</v>
      </c>
      <c r="E9" s="48">
        <v>7</v>
      </c>
      <c r="F9" s="48">
        <v>9</v>
      </c>
      <c r="G9" s="48">
        <v>1</v>
      </c>
      <c r="H9" s="48">
        <v>86</v>
      </c>
      <c r="I9" s="48">
        <v>120</v>
      </c>
      <c r="J9" s="48">
        <v>15</v>
      </c>
      <c r="K9" t="s">
        <v>0</v>
      </c>
    </row>
    <row r="10" spans="1:12" ht="16.5" thickBot="1">
      <c r="A10" s="1"/>
      <c r="B10" s="14">
        <v>8</v>
      </c>
      <c r="C10" s="47" t="s">
        <v>49</v>
      </c>
      <c r="D10" s="48">
        <v>17</v>
      </c>
      <c r="E10" s="48">
        <v>6</v>
      </c>
      <c r="F10" s="48">
        <v>10</v>
      </c>
      <c r="G10" s="48">
        <v>1</v>
      </c>
      <c r="H10" s="48">
        <v>100</v>
      </c>
      <c r="I10" s="48">
        <v>110</v>
      </c>
      <c r="J10" s="48">
        <v>13</v>
      </c>
    </row>
    <row r="11" spans="1:12" ht="16.5" thickBot="1">
      <c r="A11" s="1"/>
      <c r="B11" s="14">
        <v>9</v>
      </c>
      <c r="C11" s="47" t="s">
        <v>50</v>
      </c>
      <c r="D11" s="48">
        <v>17</v>
      </c>
      <c r="E11" s="48">
        <v>3</v>
      </c>
      <c r="F11" s="48">
        <v>11</v>
      </c>
      <c r="G11" s="48">
        <v>3</v>
      </c>
      <c r="H11" s="48">
        <v>87</v>
      </c>
      <c r="I11" s="48">
        <v>118</v>
      </c>
      <c r="J11" s="48">
        <v>9</v>
      </c>
    </row>
    <row r="12" spans="1:12" ht="16.5" thickBot="1">
      <c r="A12" s="1"/>
      <c r="B12" s="14">
        <v>10</v>
      </c>
      <c r="C12" s="47" t="s">
        <v>22</v>
      </c>
      <c r="D12" s="48">
        <v>17</v>
      </c>
      <c r="E12" s="48">
        <v>3</v>
      </c>
      <c r="F12" s="48">
        <v>13</v>
      </c>
      <c r="G12" s="48">
        <v>1</v>
      </c>
      <c r="H12" s="48">
        <v>81</v>
      </c>
      <c r="I12" s="48">
        <v>126</v>
      </c>
      <c r="J12" s="48">
        <v>7</v>
      </c>
    </row>
    <row r="13" spans="1:12" ht="16.5" thickBot="1">
      <c r="A13" s="1"/>
      <c r="B13" s="14">
        <v>11</v>
      </c>
      <c r="C13" s="47" t="s">
        <v>10</v>
      </c>
      <c r="D13" s="48">
        <v>17</v>
      </c>
      <c r="E13" s="48">
        <v>2</v>
      </c>
      <c r="F13" s="48">
        <v>12</v>
      </c>
      <c r="G13" s="48">
        <v>3</v>
      </c>
      <c r="H13" s="48">
        <v>84</v>
      </c>
      <c r="I13" s="48">
        <v>125</v>
      </c>
      <c r="J13" s="48">
        <v>7</v>
      </c>
    </row>
    <row r="14" spans="1:12" ht="16.5" thickBot="1">
      <c r="A14" s="1"/>
      <c r="B14" s="14">
        <v>12</v>
      </c>
      <c r="C14" s="47" t="s">
        <v>51</v>
      </c>
      <c r="D14" s="48">
        <v>17</v>
      </c>
      <c r="E14" s="48">
        <v>3</v>
      </c>
      <c r="F14" s="48">
        <v>14</v>
      </c>
      <c r="G14" s="48">
        <v>0</v>
      </c>
      <c r="H14" s="48">
        <v>69</v>
      </c>
      <c r="I14" s="48">
        <v>130</v>
      </c>
      <c r="J14" s="48">
        <v>6</v>
      </c>
    </row>
    <row r="16" spans="1:12" ht="24" thickBot="1">
      <c r="C16" s="20" t="s">
        <v>1</v>
      </c>
      <c r="D16" s="2"/>
      <c r="E16" s="3"/>
      <c r="F16" s="3"/>
      <c r="L16" t="s">
        <v>0</v>
      </c>
    </row>
    <row r="17" spans="1:12" ht="15.75" thickBot="1">
      <c r="A17" s="1"/>
      <c r="B17" s="15"/>
      <c r="C17" s="16" t="s">
        <v>2</v>
      </c>
      <c r="D17" s="16" t="s">
        <v>3</v>
      </c>
      <c r="E17" s="16" t="s">
        <v>4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9</v>
      </c>
      <c r="L17" t="s">
        <v>0</v>
      </c>
    </row>
    <row r="18" spans="1:12" ht="16.5" thickBot="1">
      <c r="A18" s="1"/>
      <c r="B18" s="14">
        <v>1</v>
      </c>
      <c r="C18" s="47" t="s">
        <v>52</v>
      </c>
      <c r="D18" s="48">
        <v>17</v>
      </c>
      <c r="E18" s="48">
        <v>14</v>
      </c>
      <c r="F18" s="48">
        <v>2</v>
      </c>
      <c r="G18" s="48">
        <v>1</v>
      </c>
      <c r="H18" s="48">
        <v>126</v>
      </c>
      <c r="I18" s="48">
        <v>84</v>
      </c>
      <c r="J18" s="48">
        <v>29</v>
      </c>
      <c r="K18" t="s">
        <v>0</v>
      </c>
    </row>
    <row r="19" spans="1:12" ht="16.5" thickBot="1">
      <c r="A19" s="1"/>
      <c r="B19" s="14">
        <v>2</v>
      </c>
      <c r="C19" s="47" t="s">
        <v>53</v>
      </c>
      <c r="D19" s="48">
        <v>17</v>
      </c>
      <c r="E19" s="48">
        <v>12</v>
      </c>
      <c r="F19" s="48">
        <v>1</v>
      </c>
      <c r="G19" s="48">
        <v>4</v>
      </c>
      <c r="H19" s="48">
        <v>130</v>
      </c>
      <c r="I19" s="48">
        <v>75</v>
      </c>
      <c r="J19" s="48">
        <v>28</v>
      </c>
      <c r="K19" t="s">
        <v>0</v>
      </c>
    </row>
    <row r="20" spans="1:12" ht="16.5" thickBot="1">
      <c r="A20" s="1"/>
      <c r="B20" s="14">
        <v>3</v>
      </c>
      <c r="C20" s="47" t="s">
        <v>54</v>
      </c>
      <c r="D20" s="48">
        <v>17</v>
      </c>
      <c r="E20" s="48">
        <v>8</v>
      </c>
      <c r="F20" s="48">
        <v>4</v>
      </c>
      <c r="G20" s="48">
        <v>5</v>
      </c>
      <c r="H20" s="48">
        <v>113</v>
      </c>
      <c r="I20" s="48">
        <v>86</v>
      </c>
      <c r="J20" s="48">
        <v>21</v>
      </c>
      <c r="K20" t="s">
        <v>0</v>
      </c>
    </row>
    <row r="21" spans="1:12" ht="16.5" thickBot="1">
      <c r="A21" s="1"/>
      <c r="B21" s="14">
        <v>4</v>
      </c>
      <c r="C21" s="47" t="s">
        <v>26</v>
      </c>
      <c r="D21" s="48">
        <v>17</v>
      </c>
      <c r="E21" s="48">
        <v>10</v>
      </c>
      <c r="F21" s="48">
        <v>7</v>
      </c>
      <c r="G21" s="48">
        <v>0</v>
      </c>
      <c r="H21" s="48">
        <v>114</v>
      </c>
      <c r="I21" s="48">
        <v>96</v>
      </c>
      <c r="J21" s="48">
        <v>20</v>
      </c>
      <c r="K21" t="s">
        <v>0</v>
      </c>
    </row>
    <row r="22" spans="1:12" ht="16.5" thickBot="1">
      <c r="A22" s="1"/>
      <c r="B22" s="14">
        <v>5</v>
      </c>
      <c r="C22" s="49" t="s">
        <v>32</v>
      </c>
      <c r="D22" s="50">
        <v>17</v>
      </c>
      <c r="E22" s="50">
        <v>8</v>
      </c>
      <c r="F22" s="50">
        <v>8</v>
      </c>
      <c r="G22" s="50">
        <v>1</v>
      </c>
      <c r="H22" s="50">
        <v>108</v>
      </c>
      <c r="I22" s="50">
        <v>97</v>
      </c>
      <c r="J22" s="50">
        <v>17</v>
      </c>
    </row>
    <row r="23" spans="1:12" ht="16.5" thickBot="1">
      <c r="A23" s="1"/>
      <c r="B23" s="14">
        <v>6</v>
      </c>
      <c r="C23" s="47" t="s">
        <v>27</v>
      </c>
      <c r="D23" s="48">
        <v>17</v>
      </c>
      <c r="E23" s="48">
        <v>7</v>
      </c>
      <c r="F23" s="48">
        <v>9</v>
      </c>
      <c r="G23" s="48">
        <v>1</v>
      </c>
      <c r="H23" s="48">
        <v>105</v>
      </c>
      <c r="I23" s="48">
        <v>103</v>
      </c>
      <c r="J23" s="48">
        <v>15</v>
      </c>
    </row>
    <row r="24" spans="1:12" ht="16.5" thickBot="1">
      <c r="A24" s="1"/>
      <c r="B24" s="14">
        <v>7</v>
      </c>
      <c r="C24" s="47" t="s">
        <v>19</v>
      </c>
      <c r="D24" s="48">
        <v>17</v>
      </c>
      <c r="E24" s="48">
        <v>6</v>
      </c>
      <c r="F24" s="48">
        <v>8</v>
      </c>
      <c r="G24" s="48">
        <v>3</v>
      </c>
      <c r="H24" s="48">
        <v>84</v>
      </c>
      <c r="I24" s="48">
        <v>118</v>
      </c>
      <c r="J24" s="48">
        <v>15</v>
      </c>
    </row>
    <row r="25" spans="1:12" ht="16.5" thickBot="1">
      <c r="A25" s="1"/>
      <c r="B25" s="14">
        <v>8</v>
      </c>
      <c r="C25" s="47" t="s">
        <v>23</v>
      </c>
      <c r="D25" s="48">
        <v>16</v>
      </c>
      <c r="E25" s="48">
        <v>6</v>
      </c>
      <c r="F25" s="48">
        <v>8</v>
      </c>
      <c r="G25" s="48">
        <v>2</v>
      </c>
      <c r="H25" s="48">
        <v>94</v>
      </c>
      <c r="I25" s="48">
        <v>101</v>
      </c>
      <c r="J25" s="48">
        <v>14</v>
      </c>
    </row>
    <row r="26" spans="1:12" ht="16.5" thickBot="1">
      <c r="A26" s="1"/>
      <c r="B26" s="14">
        <v>9</v>
      </c>
      <c r="C26" s="47" t="s">
        <v>28</v>
      </c>
      <c r="D26" s="48">
        <v>17</v>
      </c>
      <c r="E26" s="48">
        <v>5</v>
      </c>
      <c r="F26" s="48">
        <v>8</v>
      </c>
      <c r="G26" s="48">
        <v>4</v>
      </c>
      <c r="H26" s="48">
        <v>100</v>
      </c>
      <c r="I26" s="48">
        <v>114</v>
      </c>
      <c r="J26" s="48">
        <v>14</v>
      </c>
    </row>
    <row r="27" spans="1:12" ht="16.5" thickBot="1">
      <c r="A27" s="1"/>
      <c r="B27" s="14">
        <v>10</v>
      </c>
      <c r="C27" s="47" t="s">
        <v>55</v>
      </c>
      <c r="D27" s="48">
        <v>17</v>
      </c>
      <c r="E27" s="48">
        <v>6</v>
      </c>
      <c r="F27" s="48">
        <v>11</v>
      </c>
      <c r="G27" s="48">
        <v>0</v>
      </c>
      <c r="H27" s="48">
        <v>91</v>
      </c>
      <c r="I27" s="48">
        <v>114</v>
      </c>
      <c r="J27" s="48">
        <v>12</v>
      </c>
    </row>
    <row r="28" spans="1:12" ht="16.5" thickBot="1">
      <c r="A28" s="1"/>
      <c r="B28" s="14">
        <v>11</v>
      </c>
      <c r="C28" s="47" t="s">
        <v>56</v>
      </c>
      <c r="D28" s="48">
        <v>17</v>
      </c>
      <c r="E28" s="48">
        <v>3</v>
      </c>
      <c r="F28" s="48">
        <v>11</v>
      </c>
      <c r="G28" s="48">
        <v>3</v>
      </c>
      <c r="H28" s="48">
        <v>83</v>
      </c>
      <c r="I28" s="48">
        <v>129</v>
      </c>
      <c r="J28" s="48">
        <v>9</v>
      </c>
    </row>
    <row r="29" spans="1:12" ht="16.5" thickBot="1">
      <c r="A29" s="1"/>
      <c r="B29" s="14">
        <v>12</v>
      </c>
      <c r="C29" s="47" t="s">
        <v>57</v>
      </c>
      <c r="D29" s="48">
        <v>16</v>
      </c>
      <c r="E29" s="48">
        <v>3</v>
      </c>
      <c r="F29" s="48">
        <v>11</v>
      </c>
      <c r="G29" s="48">
        <v>2</v>
      </c>
      <c r="H29" s="48">
        <v>78</v>
      </c>
      <c r="I29" s="48">
        <v>109</v>
      </c>
      <c r="J29" s="48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M14" sqref="M14"/>
    </sheetView>
  </sheetViews>
  <sheetFormatPr defaultRowHeight="15"/>
  <cols>
    <col min="3" max="3" width="21.7109375" customWidth="1"/>
    <col min="4" max="10" width="9.140625" style="4"/>
  </cols>
  <sheetData>
    <row r="1" spans="1:12" ht="24" thickBot="1">
      <c r="B1" t="s">
        <v>0</v>
      </c>
      <c r="C1" s="6" t="s">
        <v>43</v>
      </c>
      <c r="D1" s="2"/>
      <c r="E1" s="3"/>
      <c r="F1" s="3"/>
    </row>
    <row r="2" spans="1:12" ht="15.75" thickBot="1">
      <c r="A2" s="1"/>
      <c r="B2" s="15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2" ht="16.5" thickBot="1">
      <c r="A3" s="1"/>
      <c r="B3" s="14">
        <v>1</v>
      </c>
      <c r="C3" s="7" t="s">
        <v>58</v>
      </c>
      <c r="D3" s="40">
        <f t="shared" ref="D3:D12" si="0">E3+F3+G3</f>
        <v>18</v>
      </c>
      <c r="E3" s="40">
        <v>15</v>
      </c>
      <c r="F3" s="40">
        <v>2</v>
      </c>
      <c r="G3" s="40">
        <v>1</v>
      </c>
      <c r="H3" s="40">
        <f>10+10+10+8+9+9+8+9+7+6+9+10+7+8+10+3+3+9</f>
        <v>145</v>
      </c>
      <c r="I3" s="40">
        <f>2+2+1+2+6+2+3+3+4+6+4+2+6+6+1+8+8+5</f>
        <v>71</v>
      </c>
      <c r="J3" s="40">
        <f t="shared" ref="J3:J12" si="1">(E3*2)+G3</f>
        <v>31</v>
      </c>
    </row>
    <row r="4" spans="1:12" ht="16.5" thickBot="1">
      <c r="A4" s="1"/>
      <c r="B4" s="14">
        <v>2</v>
      </c>
      <c r="C4" s="10" t="s">
        <v>59</v>
      </c>
      <c r="D4" s="41">
        <f t="shared" si="0"/>
        <v>18</v>
      </c>
      <c r="E4" s="41">
        <v>15</v>
      </c>
      <c r="F4" s="41">
        <v>3</v>
      </c>
      <c r="G4" s="41">
        <v>0</v>
      </c>
      <c r="H4" s="41">
        <f>10+7+9+7+7+4+4+3+8+10+8+7+7+8+8+9+8+10</f>
        <v>134</v>
      </c>
      <c r="I4" s="41">
        <f>1+5+2+6+5+8+9+9+6+2+6+6+5+6+2+5+3+2</f>
        <v>88</v>
      </c>
      <c r="J4" s="41">
        <f t="shared" si="1"/>
        <v>30</v>
      </c>
    </row>
    <row r="5" spans="1:12" ht="16.5" thickBot="1">
      <c r="A5" s="1"/>
      <c r="B5" s="14">
        <v>3</v>
      </c>
      <c r="C5" s="7" t="s">
        <v>60</v>
      </c>
      <c r="D5" s="40">
        <f t="shared" si="0"/>
        <v>18</v>
      </c>
      <c r="E5" s="40">
        <v>13</v>
      </c>
      <c r="F5" s="40">
        <v>4</v>
      </c>
      <c r="G5" s="40">
        <v>1</v>
      </c>
      <c r="H5" s="40">
        <f>10+8+8+5+8+7+9+8+4+10+9+7+8+9+7+5+10+5</f>
        <v>137</v>
      </c>
      <c r="I5" s="40">
        <f>2+4+5+6+3+7+4+6+7+2+4+6+4+4+6+9+4+9</f>
        <v>92</v>
      </c>
      <c r="J5" s="40">
        <f t="shared" si="1"/>
        <v>27</v>
      </c>
    </row>
    <row r="6" spans="1:12" ht="16.5" thickBot="1">
      <c r="A6" s="1"/>
      <c r="B6" s="14">
        <v>4</v>
      </c>
      <c r="C6" s="7" t="s">
        <v>45</v>
      </c>
      <c r="D6" s="40">
        <f t="shared" si="0"/>
        <v>18</v>
      </c>
      <c r="E6" s="40">
        <v>9</v>
      </c>
      <c r="F6" s="40">
        <v>8</v>
      </c>
      <c r="G6" s="40">
        <v>1</v>
      </c>
      <c r="H6" s="40">
        <f>1+5+6+8+5+7+3+7+9+9+8+8+8+6+6+8+5+10</f>
        <v>119</v>
      </c>
      <c r="I6" s="40">
        <f>10+8+7+4+7+7+8+5+3+2+6+4+3+8+7+3+8</f>
        <v>100</v>
      </c>
      <c r="J6" s="40">
        <f t="shared" si="1"/>
        <v>19</v>
      </c>
    </row>
    <row r="7" spans="1:12" ht="16.5" thickBot="1">
      <c r="A7" s="1"/>
      <c r="B7" s="14">
        <v>5</v>
      </c>
      <c r="C7" s="7" t="s">
        <v>61</v>
      </c>
      <c r="D7" s="40">
        <f t="shared" si="0"/>
        <v>18</v>
      </c>
      <c r="E7" s="40">
        <v>8</v>
      </c>
      <c r="F7" s="40">
        <v>9</v>
      </c>
      <c r="G7" s="40">
        <v>1</v>
      </c>
      <c r="H7" s="40">
        <f>6+8+2+6+6+8+8+5+7+8+6+6+4+6+8+9+5+6</f>
        <v>114</v>
      </c>
      <c r="I7" s="40">
        <f>7+5+9+5+9+2+4+7+5+2+8+7+8+8+4+3+8+6</f>
        <v>107</v>
      </c>
      <c r="J7" s="40">
        <f t="shared" si="1"/>
        <v>17</v>
      </c>
    </row>
    <row r="8" spans="1:12" ht="16.5" thickBot="1">
      <c r="A8" s="1"/>
      <c r="B8" s="14">
        <v>6</v>
      </c>
      <c r="C8" s="7" t="s">
        <v>62</v>
      </c>
      <c r="D8" s="40">
        <f t="shared" si="0"/>
        <v>18</v>
      </c>
      <c r="E8" s="40">
        <v>7</v>
      </c>
      <c r="F8" s="40">
        <v>11</v>
      </c>
      <c r="G8" s="40">
        <v>0</v>
      </c>
      <c r="H8" s="40">
        <f>10+5+5+2+4+7+4+7+10+2+6+6+6+7+6+5+8+5</f>
        <v>105</v>
      </c>
      <c r="I8" s="40">
        <f>1+7+8+8+8+5+7+5+3+9+8+7+7+6+5+8+5+8</f>
        <v>115</v>
      </c>
      <c r="J8" s="40">
        <f t="shared" si="1"/>
        <v>14</v>
      </c>
    </row>
    <row r="9" spans="1:12" ht="16.5" thickBot="1">
      <c r="A9" s="1"/>
      <c r="B9" s="14">
        <v>7</v>
      </c>
      <c r="C9" s="7" t="s">
        <v>22</v>
      </c>
      <c r="D9" s="40">
        <f t="shared" si="0"/>
        <v>18</v>
      </c>
      <c r="E9" s="40">
        <v>6</v>
      </c>
      <c r="F9" s="40">
        <v>10</v>
      </c>
      <c r="G9" s="40">
        <v>2</v>
      </c>
      <c r="H9" s="40">
        <f>2+7+3+4+7+8+7+6+5+6+6+3+3+3+2+8+4+6</f>
        <v>90</v>
      </c>
      <c r="I9" s="40">
        <f>10+5+9+8+6+4+4+8+7+6+5+10+8+8+8+5+10+6</f>
        <v>127</v>
      </c>
      <c r="J9" s="40">
        <f t="shared" si="1"/>
        <v>14</v>
      </c>
      <c r="K9" t="s">
        <v>0</v>
      </c>
    </row>
    <row r="10" spans="1:12" ht="16.5" thickBot="1">
      <c r="A10" s="1"/>
      <c r="B10" s="14">
        <v>8</v>
      </c>
      <c r="C10" s="7" t="s">
        <v>63</v>
      </c>
      <c r="D10" s="40">
        <f t="shared" si="0"/>
        <v>18</v>
      </c>
      <c r="E10" s="40">
        <v>6</v>
      </c>
      <c r="F10" s="40">
        <v>11</v>
      </c>
      <c r="G10" s="40">
        <v>1</v>
      </c>
      <c r="H10" s="40">
        <f>2+2+9+8+8+2+7+5+6+2+4+10+10+6+4+2+8+2</f>
        <v>97</v>
      </c>
      <c r="I10" s="40">
        <f>10+10+3+4+4+8+7+7+8+10+9+3+1+7+8+9+5+10</f>
        <v>123</v>
      </c>
      <c r="J10" s="40">
        <f t="shared" si="1"/>
        <v>13</v>
      </c>
    </row>
    <row r="11" spans="1:12" ht="16.5" thickBot="1">
      <c r="A11" s="1"/>
      <c r="B11" s="14">
        <v>9</v>
      </c>
      <c r="C11" s="7" t="s">
        <v>48</v>
      </c>
      <c r="D11" s="40">
        <f t="shared" si="0"/>
        <v>18</v>
      </c>
      <c r="E11" s="40">
        <v>5</v>
      </c>
      <c r="F11" s="40">
        <v>11</v>
      </c>
      <c r="G11" s="40">
        <v>2</v>
      </c>
      <c r="H11" s="40">
        <f>7+5+7+6+3+2+7+6+3+2+5+4+5+4+1+9+8+8</f>
        <v>92</v>
      </c>
      <c r="I11" s="40">
        <f>6+7+6+7+8+9+7+6+10+8+6+8+7+9+10+2+6+5</f>
        <v>127</v>
      </c>
      <c r="J11" s="40">
        <f t="shared" si="1"/>
        <v>12</v>
      </c>
    </row>
    <row r="12" spans="1:12" ht="16.5" thickBot="1">
      <c r="A12" s="1"/>
      <c r="B12" s="14">
        <v>10</v>
      </c>
      <c r="C12" s="7" t="s">
        <v>64</v>
      </c>
      <c r="D12" s="40">
        <f t="shared" si="0"/>
        <v>18</v>
      </c>
      <c r="E12" s="40">
        <v>1</v>
      </c>
      <c r="F12" s="40">
        <v>16</v>
      </c>
      <c r="G12" s="40">
        <v>1</v>
      </c>
      <c r="H12" s="40">
        <f>1+4+1+4+6+5+4+6+3+2+4+2+1+8+5+3+6</f>
        <v>65</v>
      </c>
      <c r="I12" s="40">
        <f>10+8+10+8+7+7+8+6+9+10+9+10+10+3+6+9+8+10</f>
        <v>148</v>
      </c>
      <c r="J12" s="40">
        <f t="shared" si="1"/>
        <v>3</v>
      </c>
    </row>
    <row r="14" spans="1:12" ht="24" thickBot="1">
      <c r="C14" s="20" t="s">
        <v>1</v>
      </c>
      <c r="D14" s="2"/>
      <c r="E14" s="3"/>
      <c r="F14" s="3"/>
      <c r="L14" t="s">
        <v>0</v>
      </c>
    </row>
    <row r="15" spans="1:12" ht="15.75" thickBot="1">
      <c r="A15" s="1"/>
      <c r="B15" s="15"/>
      <c r="C15" s="16" t="s">
        <v>2</v>
      </c>
      <c r="D15" s="16" t="s">
        <v>3</v>
      </c>
      <c r="E15" s="16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L15" t="s">
        <v>0</v>
      </c>
    </row>
    <row r="16" spans="1:12" ht="16.5" thickBot="1">
      <c r="A16" s="1"/>
      <c r="B16" s="14">
        <v>1</v>
      </c>
      <c r="C16" s="7" t="s">
        <v>65</v>
      </c>
      <c r="D16" s="40">
        <f t="shared" ref="D16:D25" si="2">E16+F16+G16</f>
        <v>18</v>
      </c>
      <c r="E16" s="40">
        <v>13</v>
      </c>
      <c r="F16" s="40">
        <v>5</v>
      </c>
      <c r="G16" s="40">
        <v>0</v>
      </c>
      <c r="H16" s="40">
        <f>5+8+9+6+8+7+10+7+7+4+5+9+6+8+8+5+7+9</f>
        <v>128</v>
      </c>
      <c r="I16" s="40">
        <f>6+5+3+4+7+6+3+6+5+9+7+3+7+6+5+8+5+3</f>
        <v>98</v>
      </c>
      <c r="J16" s="40">
        <f t="shared" ref="J16:J25" si="3">(E16*2)+G16</f>
        <v>26</v>
      </c>
      <c r="K16" t="s">
        <v>0</v>
      </c>
    </row>
    <row r="17" spans="1:11" ht="16.5" thickBot="1">
      <c r="A17" s="1"/>
      <c r="B17" s="14">
        <v>2</v>
      </c>
      <c r="C17" s="42" t="s">
        <v>66</v>
      </c>
      <c r="D17" s="43">
        <f t="shared" si="2"/>
        <v>18</v>
      </c>
      <c r="E17" s="43">
        <v>12</v>
      </c>
      <c r="F17" s="43">
        <v>6</v>
      </c>
      <c r="G17" s="43">
        <v>0</v>
      </c>
      <c r="H17" s="43">
        <f>9+5+7+7+7+6+8+4+6+6+7+4+10+6+7+9+7+7</f>
        <v>122</v>
      </c>
      <c r="I17" s="43">
        <f>5+8+6+4+5+7+3+8+7+4+5+7+8+5+3+6+4</f>
        <v>95</v>
      </c>
      <c r="J17" s="43">
        <f t="shared" si="3"/>
        <v>24</v>
      </c>
      <c r="K17" t="s">
        <v>0</v>
      </c>
    </row>
    <row r="18" spans="1:11" ht="16.5" thickBot="1">
      <c r="A18" s="1"/>
      <c r="B18" s="14">
        <v>3</v>
      </c>
      <c r="C18" s="7" t="s">
        <v>55</v>
      </c>
      <c r="D18" s="40">
        <f t="shared" si="2"/>
        <v>18</v>
      </c>
      <c r="E18" s="40">
        <v>10</v>
      </c>
      <c r="F18" s="40">
        <v>6</v>
      </c>
      <c r="G18" s="40">
        <v>2</v>
      </c>
      <c r="H18" s="40">
        <f>6+6+6+5+5+8+5+8+4+9+10+9+4+8+7+10+5+7</f>
        <v>122</v>
      </c>
      <c r="I18" s="40">
        <f>5+6+6+7+7+5+9+6+7+4+4+3+7+6+5+3+9+5</f>
        <v>104</v>
      </c>
      <c r="J18" s="40">
        <f t="shared" si="3"/>
        <v>22</v>
      </c>
      <c r="K18" t="s">
        <v>0</v>
      </c>
    </row>
    <row r="19" spans="1:11" ht="16.5" thickBot="1">
      <c r="A19" s="1"/>
      <c r="B19" s="14">
        <v>4</v>
      </c>
      <c r="C19" s="7" t="s">
        <v>27</v>
      </c>
      <c r="D19" s="40">
        <f t="shared" si="2"/>
        <v>18</v>
      </c>
      <c r="E19" s="40">
        <v>10</v>
      </c>
      <c r="F19" s="40">
        <v>6</v>
      </c>
      <c r="G19" s="40">
        <v>2</v>
      </c>
      <c r="H19" s="40">
        <f>2+6+6+4+5+8+9+8+10+6+6+7+7+8+8+3+6+7</f>
        <v>116</v>
      </c>
      <c r="I19" s="40">
        <f>8+6+6+6+7+4+5+4+1+4+7+5+6+4+5+10+7+4</f>
        <v>99</v>
      </c>
      <c r="J19" s="40">
        <f t="shared" si="3"/>
        <v>22</v>
      </c>
      <c r="K19" t="s">
        <v>0</v>
      </c>
    </row>
    <row r="20" spans="1:11" ht="16.5" thickBot="1">
      <c r="A20" s="1"/>
      <c r="B20" s="14">
        <v>5</v>
      </c>
      <c r="C20" s="44" t="s">
        <v>67</v>
      </c>
      <c r="D20" s="40">
        <f t="shared" si="2"/>
        <v>18</v>
      </c>
      <c r="E20" s="40">
        <v>10</v>
      </c>
      <c r="F20" s="40">
        <v>6</v>
      </c>
      <c r="G20" s="40">
        <v>2</v>
      </c>
      <c r="H20" s="40">
        <f>8+3+8+7+6+7+3+6+2+4+4+10+7+8+5+8+8+8</f>
        <v>112</v>
      </c>
      <c r="I20" s="40">
        <f>2+9+6+5+6+6+10+6+8+6+6+2+4+4+7+5+4+4</f>
        <v>100</v>
      </c>
      <c r="J20" s="40">
        <f t="shared" si="3"/>
        <v>22</v>
      </c>
    </row>
    <row r="21" spans="1:11" ht="16.5" thickBot="1">
      <c r="A21" s="1"/>
      <c r="B21" s="14">
        <v>6</v>
      </c>
      <c r="C21" s="7" t="s">
        <v>68</v>
      </c>
      <c r="D21" s="40">
        <f t="shared" si="2"/>
        <v>18</v>
      </c>
      <c r="E21" s="40">
        <v>9</v>
      </c>
      <c r="F21" s="40">
        <v>7</v>
      </c>
      <c r="G21" s="40">
        <v>2</v>
      </c>
      <c r="H21" s="40">
        <f>9+6+6+6+7+4+9+6+7+10+7+2+8+6+8+9+9+4</f>
        <v>123</v>
      </c>
      <c r="I21" s="40">
        <f>2+6+8+6+8+6+3+8+6+6+10+4+8+6+2+5+7</f>
        <v>101</v>
      </c>
      <c r="J21" s="40">
        <f t="shared" si="3"/>
        <v>20</v>
      </c>
    </row>
    <row r="22" spans="1:11" ht="16.5" thickBot="1">
      <c r="A22" s="1"/>
      <c r="B22" s="14">
        <v>7</v>
      </c>
      <c r="C22" s="7" t="s">
        <v>69</v>
      </c>
      <c r="D22" s="40">
        <f t="shared" si="2"/>
        <v>18</v>
      </c>
      <c r="E22" s="40">
        <v>7</v>
      </c>
      <c r="F22" s="40">
        <v>10</v>
      </c>
      <c r="G22" s="40">
        <v>1</v>
      </c>
      <c r="H22" s="40">
        <f>5+6+6+10+7+6+4+6+8+8+4+7+10+4+6+5+5+4</f>
        <v>111</v>
      </c>
      <c r="I22" s="40">
        <f>6+6+7+3+5+4+7+7+2+3+10+4+2+8+8+6+7+8</f>
        <v>103</v>
      </c>
      <c r="J22" s="40">
        <f t="shared" si="3"/>
        <v>15</v>
      </c>
    </row>
    <row r="23" spans="1:11" ht="16.5" thickBot="1">
      <c r="A23" s="1"/>
      <c r="B23" s="14">
        <v>8</v>
      </c>
      <c r="C23" s="7" t="s">
        <v>23</v>
      </c>
      <c r="D23" s="40">
        <f t="shared" si="2"/>
        <v>18</v>
      </c>
      <c r="E23" s="40">
        <v>6</v>
      </c>
      <c r="F23" s="40">
        <v>9</v>
      </c>
      <c r="G23" s="40">
        <v>3</v>
      </c>
      <c r="H23" s="40">
        <f>5+10+6+6+6+6+7+8+7+4+5+5+4+4+5+6+10+5</f>
        <v>109</v>
      </c>
      <c r="I23" s="40">
        <f>9+6+6+6+7+4+6+4+6+7+7+8+8+8+5+7</f>
        <v>104</v>
      </c>
      <c r="J23" s="40">
        <f t="shared" si="3"/>
        <v>15</v>
      </c>
    </row>
    <row r="24" spans="1:11" ht="16.5" thickBot="1">
      <c r="A24" s="1"/>
      <c r="B24" s="14">
        <v>9</v>
      </c>
      <c r="C24" s="7" t="s">
        <v>70</v>
      </c>
      <c r="D24" s="40">
        <f t="shared" si="2"/>
        <v>18</v>
      </c>
      <c r="E24" s="40">
        <v>4</v>
      </c>
      <c r="F24" s="40">
        <v>12</v>
      </c>
      <c r="G24" s="40">
        <v>2</v>
      </c>
      <c r="H24" s="40">
        <f>6+9+6+4+8+4+3+6+5+3+6+3+7+5+2+3</f>
        <v>80</v>
      </c>
      <c r="I24" s="40">
        <f>5+3+6+7+3+8+9+8+7+8+4+9+10+7+8+9+10+9</f>
        <v>130</v>
      </c>
      <c r="J24" s="40">
        <f t="shared" si="3"/>
        <v>10</v>
      </c>
    </row>
    <row r="25" spans="1:11" ht="16.5" thickBot="1">
      <c r="A25" s="1"/>
      <c r="B25" s="14">
        <v>10</v>
      </c>
      <c r="C25" s="7" t="s">
        <v>71</v>
      </c>
      <c r="D25" s="40">
        <f t="shared" si="2"/>
        <v>18</v>
      </c>
      <c r="E25" s="40">
        <v>1</v>
      </c>
      <c r="F25" s="40">
        <v>15</v>
      </c>
      <c r="G25" s="40">
        <v>2</v>
      </c>
      <c r="H25" s="40">
        <f>2+3+3+3+5+3+6+1+7+3+2+7+5+3+4+4</f>
        <v>61</v>
      </c>
      <c r="I25" s="40">
        <f>9+10+9+10+8+8+8+6+10+10+5+9+10+7+7+9+8+7</f>
        <v>150</v>
      </c>
      <c r="J25" s="40">
        <f t="shared" si="3"/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A2" sqref="A2:XFD2"/>
    </sheetView>
  </sheetViews>
  <sheetFormatPr defaultRowHeight="15"/>
  <cols>
    <col min="3" max="3" width="21.28515625" customWidth="1"/>
    <col min="4" max="10" width="9.140625" style="4"/>
  </cols>
  <sheetData>
    <row r="1" spans="1:12" ht="24" thickBot="1">
      <c r="B1" t="s">
        <v>0</v>
      </c>
      <c r="C1" s="6" t="s">
        <v>43</v>
      </c>
      <c r="D1" s="2"/>
      <c r="E1" s="3"/>
      <c r="F1" s="3"/>
    </row>
    <row r="2" spans="1:12" ht="15.75" thickBot="1">
      <c r="A2" s="1"/>
      <c r="B2" s="15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2" ht="16.5" thickBot="1">
      <c r="A3" s="1"/>
      <c r="B3" s="14">
        <v>1</v>
      </c>
      <c r="C3" s="18" t="s">
        <v>59</v>
      </c>
      <c r="D3" s="33">
        <v>19</v>
      </c>
      <c r="E3" s="33">
        <v>14</v>
      </c>
      <c r="F3" s="33">
        <v>4</v>
      </c>
      <c r="G3" s="33">
        <v>1</v>
      </c>
      <c r="H3" s="33">
        <v>139</v>
      </c>
      <c r="I3" s="33">
        <v>89</v>
      </c>
      <c r="J3" s="33">
        <v>29</v>
      </c>
    </row>
    <row r="4" spans="1:12" ht="16.5" thickBot="1">
      <c r="A4" s="1"/>
      <c r="B4" s="14">
        <v>2</v>
      </c>
      <c r="C4" s="19" t="s">
        <v>72</v>
      </c>
      <c r="D4" s="34">
        <v>19</v>
      </c>
      <c r="E4" s="34">
        <v>12</v>
      </c>
      <c r="F4" s="34">
        <v>7</v>
      </c>
      <c r="G4" s="34">
        <v>0</v>
      </c>
      <c r="H4" s="34">
        <v>118</v>
      </c>
      <c r="I4" s="34">
        <v>117</v>
      </c>
      <c r="J4" s="34">
        <v>24</v>
      </c>
    </row>
    <row r="5" spans="1:12" ht="16.5" thickBot="1">
      <c r="A5" s="1"/>
      <c r="B5" s="14">
        <v>3</v>
      </c>
      <c r="C5" s="17" t="s">
        <v>45</v>
      </c>
      <c r="D5" s="34">
        <v>19</v>
      </c>
      <c r="E5" s="34">
        <v>10</v>
      </c>
      <c r="F5" s="34">
        <v>5</v>
      </c>
      <c r="G5" s="34">
        <v>4</v>
      </c>
      <c r="H5" s="34">
        <v>128</v>
      </c>
      <c r="I5" s="34">
        <v>103</v>
      </c>
      <c r="J5" s="34">
        <v>24</v>
      </c>
    </row>
    <row r="6" spans="1:12" ht="16.5" thickBot="1">
      <c r="A6" s="1"/>
      <c r="B6" s="14">
        <v>4</v>
      </c>
      <c r="C6" s="17" t="s">
        <v>62</v>
      </c>
      <c r="D6" s="34">
        <v>19</v>
      </c>
      <c r="E6" s="34">
        <v>9</v>
      </c>
      <c r="F6" s="34">
        <v>7</v>
      </c>
      <c r="G6" s="34">
        <v>3</v>
      </c>
      <c r="H6" s="34">
        <v>129</v>
      </c>
      <c r="I6" s="34">
        <v>108</v>
      </c>
      <c r="J6" s="34">
        <v>21</v>
      </c>
    </row>
    <row r="7" spans="1:12" ht="16.5" thickBot="1">
      <c r="A7" s="1"/>
      <c r="B7" s="14">
        <v>5</v>
      </c>
      <c r="C7" s="17" t="s">
        <v>61</v>
      </c>
      <c r="D7" s="34">
        <v>19</v>
      </c>
      <c r="E7" s="34">
        <v>8</v>
      </c>
      <c r="F7" s="34">
        <v>6</v>
      </c>
      <c r="G7" s="34">
        <v>5</v>
      </c>
      <c r="H7" s="34">
        <v>120</v>
      </c>
      <c r="I7" s="34">
        <v>105</v>
      </c>
      <c r="J7" s="34">
        <v>21</v>
      </c>
    </row>
    <row r="8" spans="1:12" ht="16.5" thickBot="1">
      <c r="A8" s="1"/>
      <c r="B8" s="14">
        <v>6</v>
      </c>
      <c r="C8" s="17" t="s">
        <v>60</v>
      </c>
      <c r="D8" s="34">
        <v>19</v>
      </c>
      <c r="E8" s="34">
        <v>8</v>
      </c>
      <c r="F8" s="34">
        <v>10</v>
      </c>
      <c r="G8" s="34">
        <v>1</v>
      </c>
      <c r="H8" s="34">
        <v>106</v>
      </c>
      <c r="I8" s="34">
        <v>122</v>
      </c>
      <c r="J8" s="34">
        <v>17</v>
      </c>
    </row>
    <row r="9" spans="1:12" ht="16.5" thickBot="1">
      <c r="A9" s="1"/>
      <c r="B9" s="14">
        <v>7</v>
      </c>
      <c r="C9" s="19" t="s">
        <v>73</v>
      </c>
      <c r="D9" s="34">
        <v>19</v>
      </c>
      <c r="E9" s="34">
        <v>8</v>
      </c>
      <c r="F9" s="34">
        <v>11</v>
      </c>
      <c r="G9" s="34">
        <v>0</v>
      </c>
      <c r="H9" s="34">
        <v>107</v>
      </c>
      <c r="I9" s="34">
        <v>123</v>
      </c>
      <c r="J9" s="34">
        <v>16</v>
      </c>
      <c r="K9" t="s">
        <v>0</v>
      </c>
    </row>
    <row r="10" spans="1:12" ht="16.5" thickBot="1">
      <c r="A10" s="1"/>
      <c r="B10" s="14">
        <v>8</v>
      </c>
      <c r="C10" s="35" t="s">
        <v>74</v>
      </c>
      <c r="D10" s="36">
        <v>10</v>
      </c>
      <c r="E10" s="36">
        <v>8</v>
      </c>
      <c r="F10" s="36">
        <v>2</v>
      </c>
      <c r="G10" s="36">
        <v>0</v>
      </c>
      <c r="H10" s="36">
        <v>78</v>
      </c>
      <c r="I10" s="36">
        <v>42</v>
      </c>
      <c r="J10" s="36">
        <v>16</v>
      </c>
    </row>
    <row r="11" spans="1:12" ht="16.5" thickBot="1">
      <c r="A11" s="1"/>
      <c r="B11" s="14">
        <v>9</v>
      </c>
      <c r="C11" s="17" t="s">
        <v>63</v>
      </c>
      <c r="D11" s="34">
        <v>19</v>
      </c>
      <c r="E11" s="34">
        <v>6</v>
      </c>
      <c r="F11" s="34">
        <v>11</v>
      </c>
      <c r="G11" s="34">
        <v>2</v>
      </c>
      <c r="H11" s="34">
        <v>108</v>
      </c>
      <c r="I11" s="34">
        <v>126</v>
      </c>
      <c r="J11" s="34">
        <v>14</v>
      </c>
    </row>
    <row r="12" spans="1:12" ht="16.5" thickBot="1">
      <c r="A12" s="1"/>
      <c r="B12" s="14">
        <v>10</v>
      </c>
      <c r="C12" s="17" t="s">
        <v>48</v>
      </c>
      <c r="D12" s="34">
        <v>19</v>
      </c>
      <c r="E12" s="34">
        <v>4</v>
      </c>
      <c r="F12" s="34">
        <v>12</v>
      </c>
      <c r="G12" s="34">
        <v>3</v>
      </c>
      <c r="H12" s="34">
        <v>90</v>
      </c>
      <c r="I12" s="34">
        <v>132</v>
      </c>
      <c r="J12" s="34">
        <v>11</v>
      </c>
    </row>
    <row r="13" spans="1:12" ht="16.5" thickBot="1">
      <c r="A13" s="1"/>
      <c r="B13" s="14">
        <v>11</v>
      </c>
      <c r="C13" s="19" t="s">
        <v>75</v>
      </c>
      <c r="D13" s="34">
        <v>19</v>
      </c>
      <c r="E13" s="34">
        <v>3</v>
      </c>
      <c r="F13" s="34">
        <v>15</v>
      </c>
      <c r="G13" s="34">
        <v>1</v>
      </c>
      <c r="H13" s="34">
        <v>88</v>
      </c>
      <c r="I13" s="34">
        <v>144</v>
      </c>
      <c r="J13" s="34">
        <v>7</v>
      </c>
    </row>
    <row r="15" spans="1:12" ht="24" thickBot="1">
      <c r="C15" s="20" t="s">
        <v>1</v>
      </c>
      <c r="D15" s="2"/>
      <c r="E15" s="3"/>
      <c r="F15" s="3"/>
      <c r="L15" t="s">
        <v>0</v>
      </c>
    </row>
    <row r="16" spans="1:12" ht="15.75" thickBot="1">
      <c r="A16" s="1"/>
      <c r="B16" s="15"/>
      <c r="C16" s="16" t="s">
        <v>2</v>
      </c>
      <c r="D16" s="16" t="s">
        <v>3</v>
      </c>
      <c r="E16" s="16" t="s">
        <v>4</v>
      </c>
      <c r="F16" s="16" t="s">
        <v>5</v>
      </c>
      <c r="G16" s="16" t="s">
        <v>6</v>
      </c>
      <c r="H16" s="16" t="s">
        <v>7</v>
      </c>
      <c r="I16" s="16" t="s">
        <v>8</v>
      </c>
      <c r="J16" s="16" t="s">
        <v>9</v>
      </c>
      <c r="L16" t="s">
        <v>0</v>
      </c>
    </row>
    <row r="17" spans="1:12" ht="16.5" thickBot="1">
      <c r="A17" s="1"/>
      <c r="B17" s="14">
        <v>1</v>
      </c>
      <c r="C17" s="17" t="s">
        <v>58</v>
      </c>
      <c r="D17" s="34">
        <v>20</v>
      </c>
      <c r="E17" s="34">
        <v>20</v>
      </c>
      <c r="F17" s="34">
        <v>0</v>
      </c>
      <c r="G17" s="34">
        <v>0</v>
      </c>
      <c r="H17" s="34">
        <v>168</v>
      </c>
      <c r="I17" s="34">
        <v>61</v>
      </c>
      <c r="J17" s="34">
        <v>40</v>
      </c>
      <c r="K17" t="s">
        <v>0</v>
      </c>
    </row>
    <row r="18" spans="1:12" ht="16.5" thickBot="1">
      <c r="A18" s="1"/>
      <c r="B18" s="14">
        <v>2</v>
      </c>
      <c r="C18" s="37" t="s">
        <v>76</v>
      </c>
      <c r="D18" s="34">
        <v>20</v>
      </c>
      <c r="E18" s="34">
        <v>13</v>
      </c>
      <c r="F18" s="34">
        <v>7</v>
      </c>
      <c r="G18" s="34">
        <v>0</v>
      </c>
      <c r="H18" s="34">
        <v>131</v>
      </c>
      <c r="I18" s="34">
        <v>113</v>
      </c>
      <c r="J18" s="34">
        <v>26</v>
      </c>
      <c r="K18" t="s">
        <v>0</v>
      </c>
    </row>
    <row r="19" spans="1:12" ht="16.5" thickBot="1">
      <c r="A19" s="1"/>
      <c r="B19" s="14">
        <v>3</v>
      </c>
      <c r="C19" s="17" t="s">
        <v>23</v>
      </c>
      <c r="D19" s="34">
        <v>20</v>
      </c>
      <c r="E19" s="34">
        <v>12</v>
      </c>
      <c r="F19" s="34">
        <v>6</v>
      </c>
      <c r="G19" s="34">
        <v>2</v>
      </c>
      <c r="H19" s="34">
        <v>124</v>
      </c>
      <c r="I19" s="34">
        <v>116</v>
      </c>
      <c r="J19" s="34">
        <v>26</v>
      </c>
      <c r="K19" t="s">
        <v>0</v>
      </c>
      <c r="L19" t="s">
        <v>0</v>
      </c>
    </row>
    <row r="20" spans="1:12" ht="16.5" thickBot="1">
      <c r="A20" s="1"/>
      <c r="B20" s="14">
        <v>4</v>
      </c>
      <c r="C20" s="28" t="s">
        <v>66</v>
      </c>
      <c r="D20" s="38">
        <v>20</v>
      </c>
      <c r="E20" s="38">
        <v>10</v>
      </c>
      <c r="F20" s="38">
        <v>8</v>
      </c>
      <c r="G20" s="38">
        <v>2</v>
      </c>
      <c r="H20" s="38">
        <v>128</v>
      </c>
      <c r="I20" s="38">
        <v>119</v>
      </c>
      <c r="J20" s="38">
        <v>22</v>
      </c>
      <c r="K20" t="s">
        <v>0</v>
      </c>
      <c r="L20" t="s">
        <v>0</v>
      </c>
    </row>
    <row r="21" spans="1:12" ht="16.5" thickBot="1">
      <c r="A21" s="1"/>
      <c r="B21" s="14">
        <v>5</v>
      </c>
      <c r="C21" s="17" t="s">
        <v>68</v>
      </c>
      <c r="D21" s="34">
        <v>20</v>
      </c>
      <c r="E21" s="34">
        <v>9</v>
      </c>
      <c r="F21" s="34">
        <v>9</v>
      </c>
      <c r="G21" s="34">
        <v>2</v>
      </c>
      <c r="H21" s="34">
        <v>121</v>
      </c>
      <c r="I21" s="34">
        <v>122</v>
      </c>
      <c r="J21" s="34">
        <v>20</v>
      </c>
    </row>
    <row r="22" spans="1:12" ht="16.5" thickBot="1">
      <c r="A22" s="1"/>
      <c r="B22" s="14">
        <v>6</v>
      </c>
      <c r="C22" s="17" t="s">
        <v>69</v>
      </c>
      <c r="D22" s="34">
        <v>20</v>
      </c>
      <c r="E22" s="34">
        <v>6</v>
      </c>
      <c r="F22" s="34">
        <v>9</v>
      </c>
      <c r="G22" s="34">
        <v>5</v>
      </c>
      <c r="H22" s="34">
        <v>110</v>
      </c>
      <c r="I22" s="34">
        <v>125</v>
      </c>
      <c r="J22" s="34">
        <v>17</v>
      </c>
      <c r="L22" t="s">
        <v>0</v>
      </c>
    </row>
    <row r="23" spans="1:12" ht="16.5" thickBot="1">
      <c r="A23" s="1"/>
      <c r="B23" s="14">
        <v>7</v>
      </c>
      <c r="C23" s="17" t="s">
        <v>65</v>
      </c>
      <c r="D23" s="34">
        <v>20</v>
      </c>
      <c r="E23" s="34">
        <v>7</v>
      </c>
      <c r="F23" s="34">
        <v>11</v>
      </c>
      <c r="G23" s="34">
        <v>2</v>
      </c>
      <c r="H23" s="34">
        <v>124</v>
      </c>
      <c r="I23" s="34">
        <v>118</v>
      </c>
      <c r="J23" s="34">
        <v>16</v>
      </c>
      <c r="L23" t="s">
        <v>0</v>
      </c>
    </row>
    <row r="24" spans="1:12" ht="16.5" thickBot="1">
      <c r="A24" s="1"/>
      <c r="B24" s="14">
        <v>8</v>
      </c>
      <c r="C24" s="17" t="s">
        <v>55</v>
      </c>
      <c r="D24" s="34">
        <v>20</v>
      </c>
      <c r="E24" s="34">
        <v>7</v>
      </c>
      <c r="F24" s="34">
        <v>11</v>
      </c>
      <c r="G24" s="34">
        <v>2</v>
      </c>
      <c r="H24" s="34">
        <v>111</v>
      </c>
      <c r="I24" s="34">
        <v>129</v>
      </c>
      <c r="J24" s="34">
        <v>16</v>
      </c>
      <c r="L24" t="s">
        <v>0</v>
      </c>
    </row>
    <row r="25" spans="1:12" ht="16.5" thickBot="1">
      <c r="A25" s="1"/>
      <c r="B25" s="14">
        <v>9</v>
      </c>
      <c r="C25" s="17" t="s">
        <v>70</v>
      </c>
      <c r="D25" s="34">
        <v>20</v>
      </c>
      <c r="E25" s="34">
        <v>5</v>
      </c>
      <c r="F25" s="34">
        <v>12</v>
      </c>
      <c r="G25" s="34">
        <v>3</v>
      </c>
      <c r="H25" s="34">
        <v>98</v>
      </c>
      <c r="I25" s="34">
        <v>136</v>
      </c>
      <c r="J25" s="34">
        <v>13</v>
      </c>
      <c r="L25" t="s">
        <v>0</v>
      </c>
    </row>
    <row r="26" spans="1:12" ht="16.5" thickBot="1">
      <c r="A26" s="1"/>
      <c r="B26" s="14">
        <v>10</v>
      </c>
      <c r="C26" s="17" t="s">
        <v>77</v>
      </c>
      <c r="D26" s="34">
        <v>20</v>
      </c>
      <c r="E26" s="34">
        <v>5</v>
      </c>
      <c r="F26" s="34">
        <v>14</v>
      </c>
      <c r="G26" s="34">
        <v>1</v>
      </c>
      <c r="H26" s="34">
        <v>106</v>
      </c>
      <c r="I26" s="34">
        <v>142</v>
      </c>
      <c r="J26" s="34">
        <v>11</v>
      </c>
    </row>
    <row r="27" spans="1:12" ht="16.5" thickBot="1">
      <c r="B27" s="14">
        <v>11</v>
      </c>
      <c r="C27" s="17" t="s">
        <v>20</v>
      </c>
      <c r="D27" s="34">
        <v>20</v>
      </c>
      <c r="E27" s="34">
        <v>5</v>
      </c>
      <c r="F27" s="34">
        <v>14</v>
      </c>
      <c r="G27" s="34">
        <v>1</v>
      </c>
      <c r="H27" s="34">
        <v>98</v>
      </c>
      <c r="I27" s="34">
        <v>138</v>
      </c>
      <c r="J27" s="39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M10" sqref="M10"/>
    </sheetView>
  </sheetViews>
  <sheetFormatPr defaultRowHeight="15"/>
  <cols>
    <col min="2" max="2" width="21.7109375" customWidth="1"/>
  </cols>
  <sheetData>
    <row r="1" spans="1:9" ht="24" thickBot="1">
      <c r="A1" t="s">
        <v>0</v>
      </c>
      <c r="B1" s="6" t="s">
        <v>43</v>
      </c>
      <c r="C1" s="2"/>
      <c r="D1" s="3"/>
      <c r="E1" s="3"/>
      <c r="F1" s="4"/>
      <c r="G1" s="4"/>
      <c r="H1" s="4"/>
      <c r="I1" s="4"/>
    </row>
    <row r="2" spans="1:9" ht="15.75" thickBot="1">
      <c r="A2" s="15"/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spans="1:9" ht="16.5" thickBot="1">
      <c r="A3" s="14">
        <v>1</v>
      </c>
      <c r="B3" s="18" t="s">
        <v>59</v>
      </c>
      <c r="C3" s="18">
        <v>20</v>
      </c>
      <c r="D3" s="18">
        <v>19</v>
      </c>
      <c r="E3" s="18">
        <v>1</v>
      </c>
      <c r="F3" s="18">
        <v>0</v>
      </c>
      <c r="G3" s="18">
        <v>168</v>
      </c>
      <c r="H3" s="18">
        <v>75</v>
      </c>
      <c r="I3" s="18">
        <v>38</v>
      </c>
    </row>
    <row r="4" spans="1:9" ht="16.5" thickBot="1">
      <c r="A4" s="14">
        <v>2</v>
      </c>
      <c r="B4" s="17" t="s">
        <v>74</v>
      </c>
      <c r="C4" s="17">
        <v>20</v>
      </c>
      <c r="D4" s="17">
        <v>15</v>
      </c>
      <c r="E4" s="17">
        <v>3</v>
      </c>
      <c r="F4" s="17">
        <v>2</v>
      </c>
      <c r="G4" s="17">
        <v>152</v>
      </c>
      <c r="H4" s="17">
        <v>96</v>
      </c>
      <c r="I4" s="17">
        <v>32</v>
      </c>
    </row>
    <row r="5" spans="1:9" ht="16.5" thickBot="1">
      <c r="A5" s="14">
        <v>3</v>
      </c>
      <c r="B5" s="17" t="s">
        <v>78</v>
      </c>
      <c r="C5" s="17">
        <v>20</v>
      </c>
      <c r="D5" s="17">
        <v>12</v>
      </c>
      <c r="E5" s="17">
        <v>4</v>
      </c>
      <c r="F5" s="17">
        <v>4</v>
      </c>
      <c r="G5" s="17">
        <v>137</v>
      </c>
      <c r="H5" s="17">
        <v>110</v>
      </c>
      <c r="I5" s="17">
        <v>28</v>
      </c>
    </row>
    <row r="6" spans="1:9" ht="16.5" thickBot="1">
      <c r="A6" s="14">
        <v>4</v>
      </c>
      <c r="B6" s="17" t="s">
        <v>61</v>
      </c>
      <c r="C6" s="17">
        <v>20</v>
      </c>
      <c r="D6" s="17">
        <v>13</v>
      </c>
      <c r="E6" s="17">
        <v>6</v>
      </c>
      <c r="F6" s="17">
        <v>1</v>
      </c>
      <c r="G6" s="17">
        <v>142</v>
      </c>
      <c r="H6" s="17">
        <v>102</v>
      </c>
      <c r="I6" s="17">
        <v>27</v>
      </c>
    </row>
    <row r="7" spans="1:9" ht="16.5" thickBot="1">
      <c r="A7" s="14">
        <v>5</v>
      </c>
      <c r="B7" s="28" t="s">
        <v>66</v>
      </c>
      <c r="C7" s="28">
        <v>20</v>
      </c>
      <c r="D7" s="28">
        <v>10</v>
      </c>
      <c r="E7" s="28">
        <v>9</v>
      </c>
      <c r="F7" s="28">
        <v>1</v>
      </c>
      <c r="G7" s="28">
        <v>128</v>
      </c>
      <c r="H7" s="28">
        <v>112</v>
      </c>
      <c r="I7" s="28">
        <v>21</v>
      </c>
    </row>
    <row r="8" spans="1:9" ht="16.5" thickBot="1">
      <c r="A8" s="14">
        <v>6</v>
      </c>
      <c r="B8" s="19" t="s">
        <v>79</v>
      </c>
      <c r="C8" s="17">
        <v>20</v>
      </c>
      <c r="D8" s="17">
        <v>8</v>
      </c>
      <c r="E8" s="17">
        <v>10</v>
      </c>
      <c r="F8" s="17">
        <v>2</v>
      </c>
      <c r="G8" s="17">
        <v>108</v>
      </c>
      <c r="H8" s="17">
        <v>133</v>
      </c>
      <c r="I8" s="17">
        <v>18</v>
      </c>
    </row>
    <row r="9" spans="1:9" ht="16.5" thickBot="1">
      <c r="A9" s="14">
        <v>7</v>
      </c>
      <c r="B9" s="19" t="s">
        <v>80</v>
      </c>
      <c r="C9" s="17">
        <v>20</v>
      </c>
      <c r="D9" s="17">
        <v>6</v>
      </c>
      <c r="E9" s="17">
        <v>11</v>
      </c>
      <c r="F9" s="17">
        <v>3</v>
      </c>
      <c r="G9" s="17">
        <v>114</v>
      </c>
      <c r="H9" s="17">
        <v>126</v>
      </c>
      <c r="I9" s="17">
        <v>15</v>
      </c>
    </row>
    <row r="10" spans="1:9" ht="16.5" thickBot="1">
      <c r="A10" s="14">
        <v>8</v>
      </c>
      <c r="B10" s="17" t="s">
        <v>62</v>
      </c>
      <c r="C10" s="17">
        <v>20</v>
      </c>
      <c r="D10" s="17">
        <v>6</v>
      </c>
      <c r="E10" s="17">
        <v>13</v>
      </c>
      <c r="F10" s="17">
        <v>1</v>
      </c>
      <c r="G10" s="17">
        <v>95</v>
      </c>
      <c r="H10" s="17">
        <v>145</v>
      </c>
      <c r="I10" s="17">
        <v>13</v>
      </c>
    </row>
    <row r="11" spans="1:9" ht="16.5" thickBot="1">
      <c r="A11" s="14">
        <v>9</v>
      </c>
      <c r="B11" s="17" t="s">
        <v>63</v>
      </c>
      <c r="C11" s="17">
        <v>20</v>
      </c>
      <c r="D11" s="17">
        <v>5</v>
      </c>
      <c r="E11" s="17">
        <v>14</v>
      </c>
      <c r="F11" s="17">
        <v>1</v>
      </c>
      <c r="G11" s="17">
        <v>106</v>
      </c>
      <c r="H11" s="17">
        <v>137</v>
      </c>
      <c r="I11" s="17">
        <v>11</v>
      </c>
    </row>
    <row r="12" spans="1:9" ht="16.5" thickBot="1">
      <c r="A12" s="14">
        <v>10</v>
      </c>
      <c r="B12" s="17" t="s">
        <v>48</v>
      </c>
      <c r="C12" s="17">
        <v>20</v>
      </c>
      <c r="D12" s="17">
        <v>4</v>
      </c>
      <c r="E12" s="17">
        <v>15</v>
      </c>
      <c r="F12" s="17">
        <v>1</v>
      </c>
      <c r="G12" s="17">
        <v>85</v>
      </c>
      <c r="H12" s="17">
        <v>145</v>
      </c>
      <c r="I12" s="17">
        <v>9</v>
      </c>
    </row>
    <row r="13" spans="1:9" ht="16.5" thickBot="1">
      <c r="A13" s="14">
        <v>11</v>
      </c>
      <c r="B13" s="17" t="s">
        <v>81</v>
      </c>
      <c r="C13" s="17">
        <v>20</v>
      </c>
      <c r="D13" s="17">
        <v>3</v>
      </c>
      <c r="E13" s="17">
        <v>15</v>
      </c>
      <c r="F13" s="17">
        <v>2</v>
      </c>
      <c r="G13" s="17">
        <v>95</v>
      </c>
      <c r="H13" s="17">
        <v>149</v>
      </c>
      <c r="I13" s="17">
        <v>8</v>
      </c>
    </row>
    <row r="14" spans="1:9">
      <c r="C14" s="4"/>
      <c r="D14" s="4"/>
      <c r="E14" s="4"/>
      <c r="F14" s="4"/>
      <c r="G14" s="4"/>
      <c r="H14" s="4"/>
      <c r="I14" s="4"/>
    </row>
    <row r="15" spans="1:9" ht="24" thickBot="1">
      <c r="B15" s="20" t="s">
        <v>30</v>
      </c>
      <c r="C15" s="2"/>
      <c r="D15" s="3"/>
      <c r="E15" s="3"/>
      <c r="F15" s="4"/>
      <c r="G15" s="4"/>
      <c r="H15" s="4"/>
      <c r="I15" s="4"/>
    </row>
    <row r="16" spans="1:9" ht="15.75" thickBot="1">
      <c r="A16" s="15"/>
      <c r="B16" s="16" t="s">
        <v>2</v>
      </c>
      <c r="C16" s="16" t="s">
        <v>3</v>
      </c>
      <c r="D16" s="16" t="s">
        <v>4</v>
      </c>
      <c r="E16" s="16" t="s">
        <v>5</v>
      </c>
      <c r="F16" s="16" t="s">
        <v>6</v>
      </c>
      <c r="G16" s="16" t="s">
        <v>7</v>
      </c>
      <c r="H16" s="16" t="s">
        <v>8</v>
      </c>
      <c r="I16" s="16" t="s">
        <v>9</v>
      </c>
    </row>
    <row r="17" spans="1:9" ht="16.5" thickBot="1">
      <c r="A17" s="14">
        <v>1</v>
      </c>
      <c r="B17" s="29" t="s">
        <v>82</v>
      </c>
      <c r="C17" s="29">
        <v>18</v>
      </c>
      <c r="D17" s="29">
        <v>17</v>
      </c>
      <c r="E17" s="29">
        <v>1</v>
      </c>
      <c r="F17" s="29">
        <v>0</v>
      </c>
      <c r="G17" s="29">
        <v>150</v>
      </c>
      <c r="H17" s="29">
        <v>64</v>
      </c>
      <c r="I17" s="29">
        <v>34</v>
      </c>
    </row>
    <row r="18" spans="1:9" ht="16.5" thickBot="1">
      <c r="A18" s="14">
        <v>2</v>
      </c>
      <c r="B18" s="30" t="s">
        <v>83</v>
      </c>
      <c r="C18" s="31">
        <v>18</v>
      </c>
      <c r="D18" s="32">
        <v>12</v>
      </c>
      <c r="E18" s="32">
        <v>5</v>
      </c>
      <c r="F18" s="32">
        <v>1</v>
      </c>
      <c r="G18" s="32">
        <v>122</v>
      </c>
      <c r="H18" s="32">
        <v>91</v>
      </c>
      <c r="I18" s="31">
        <v>25</v>
      </c>
    </row>
    <row r="19" spans="1:9" ht="16.5" thickBot="1">
      <c r="A19" s="14">
        <v>3</v>
      </c>
      <c r="B19" s="32" t="s">
        <v>84</v>
      </c>
      <c r="C19" s="32">
        <v>18</v>
      </c>
      <c r="D19" s="32">
        <v>12</v>
      </c>
      <c r="E19" s="32">
        <v>6</v>
      </c>
      <c r="F19" s="32">
        <v>0</v>
      </c>
      <c r="G19" s="32">
        <v>120</v>
      </c>
      <c r="H19" s="32">
        <v>90</v>
      </c>
      <c r="I19" s="32">
        <v>24</v>
      </c>
    </row>
    <row r="20" spans="1:9" ht="16.5" thickBot="1">
      <c r="A20" s="14">
        <v>4</v>
      </c>
      <c r="B20" s="31" t="s">
        <v>27</v>
      </c>
      <c r="C20" s="32">
        <v>16</v>
      </c>
      <c r="D20" s="32">
        <v>11</v>
      </c>
      <c r="E20" s="32">
        <v>4</v>
      </c>
      <c r="F20" s="32">
        <v>1</v>
      </c>
      <c r="G20" s="32">
        <v>107</v>
      </c>
      <c r="H20" s="32">
        <v>73</v>
      </c>
      <c r="I20" s="32">
        <v>23</v>
      </c>
    </row>
    <row r="21" spans="1:9" ht="16.5" thickBot="1">
      <c r="A21" s="14">
        <v>5</v>
      </c>
      <c r="B21" s="32" t="s">
        <v>85</v>
      </c>
      <c r="C21" s="32">
        <v>18</v>
      </c>
      <c r="D21" s="32">
        <v>10</v>
      </c>
      <c r="E21" s="32">
        <v>8</v>
      </c>
      <c r="F21" s="32">
        <v>0</v>
      </c>
      <c r="G21" s="32">
        <v>105</v>
      </c>
      <c r="H21" s="32">
        <v>103</v>
      </c>
      <c r="I21" s="32">
        <v>20</v>
      </c>
    </row>
    <row r="22" spans="1:9" ht="16.5" thickBot="1">
      <c r="A22" s="14">
        <v>6</v>
      </c>
      <c r="B22" s="31" t="s">
        <v>86</v>
      </c>
      <c r="C22" s="32">
        <v>17</v>
      </c>
      <c r="D22" s="32">
        <v>8</v>
      </c>
      <c r="E22" s="32">
        <v>8</v>
      </c>
      <c r="F22" s="32">
        <v>1</v>
      </c>
      <c r="G22" s="32">
        <v>103</v>
      </c>
      <c r="H22" s="32">
        <v>96</v>
      </c>
      <c r="I22" s="32">
        <v>17</v>
      </c>
    </row>
    <row r="23" spans="1:9" ht="16.5" thickBot="1">
      <c r="A23" s="14">
        <v>7</v>
      </c>
      <c r="B23" s="32" t="s">
        <v>87</v>
      </c>
      <c r="C23" s="32">
        <v>18</v>
      </c>
      <c r="D23" s="32">
        <v>8</v>
      </c>
      <c r="E23" s="32">
        <v>10</v>
      </c>
      <c r="F23" s="32">
        <v>0</v>
      </c>
      <c r="G23" s="32">
        <v>94</v>
      </c>
      <c r="H23" s="32">
        <v>110</v>
      </c>
      <c r="I23" s="32">
        <v>16</v>
      </c>
    </row>
    <row r="24" spans="1:9" ht="16.5" thickBot="1">
      <c r="A24" s="14">
        <v>8</v>
      </c>
      <c r="B24" s="32" t="s">
        <v>88</v>
      </c>
      <c r="C24" s="32">
        <v>18</v>
      </c>
      <c r="D24" s="32">
        <v>3</v>
      </c>
      <c r="E24" s="32">
        <v>15</v>
      </c>
      <c r="F24" s="32">
        <v>0</v>
      </c>
      <c r="G24" s="32">
        <v>79</v>
      </c>
      <c r="H24" s="32">
        <v>126</v>
      </c>
      <c r="I24" s="32">
        <v>6</v>
      </c>
    </row>
    <row r="25" spans="1:9" ht="16.5" thickBot="1">
      <c r="A25" s="14">
        <v>9</v>
      </c>
      <c r="B25" s="32" t="s">
        <v>60</v>
      </c>
      <c r="C25" s="32">
        <v>17</v>
      </c>
      <c r="D25" s="32">
        <v>3</v>
      </c>
      <c r="E25" s="32">
        <v>14</v>
      </c>
      <c r="F25" s="32">
        <v>0</v>
      </c>
      <c r="G25" s="32">
        <v>69</v>
      </c>
      <c r="H25" s="32">
        <v>122</v>
      </c>
      <c r="I25" s="32">
        <v>6</v>
      </c>
    </row>
    <row r="26" spans="1:9" ht="16.5" thickBot="1">
      <c r="A26" s="14">
        <v>10</v>
      </c>
      <c r="B26" s="32" t="s">
        <v>89</v>
      </c>
      <c r="C26" s="32">
        <v>18</v>
      </c>
      <c r="D26" s="32">
        <v>2</v>
      </c>
      <c r="E26" s="32">
        <v>15</v>
      </c>
      <c r="F26" s="32">
        <v>1</v>
      </c>
      <c r="G26" s="32">
        <v>65</v>
      </c>
      <c r="H26" s="32">
        <v>139</v>
      </c>
      <c r="I26" s="32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A2" sqref="A2:XFD2"/>
    </sheetView>
  </sheetViews>
  <sheetFormatPr defaultRowHeight="15"/>
  <cols>
    <col min="3" max="3" width="20.28515625" customWidth="1"/>
    <col min="4" max="10" width="9.140625" style="4"/>
  </cols>
  <sheetData>
    <row r="1" spans="1:16" ht="24" thickBot="1">
      <c r="B1" t="s">
        <v>0</v>
      </c>
      <c r="C1" s="6" t="s">
        <v>43</v>
      </c>
      <c r="D1" s="2"/>
      <c r="E1" s="3"/>
      <c r="F1" s="3"/>
    </row>
    <row r="2" spans="1:16" ht="15.75" thickBot="1">
      <c r="A2" s="1"/>
      <c r="B2" s="15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6" ht="16.5" thickBot="1">
      <c r="A3" s="1"/>
      <c r="B3" s="14">
        <v>1</v>
      </c>
      <c r="C3" s="17" t="s">
        <v>74</v>
      </c>
      <c r="D3" s="17">
        <v>20</v>
      </c>
      <c r="E3" s="17">
        <v>16</v>
      </c>
      <c r="F3" s="17">
        <v>4</v>
      </c>
      <c r="G3" s="17">
        <v>0</v>
      </c>
      <c r="H3" s="17">
        <v>151</v>
      </c>
      <c r="I3" s="17">
        <v>99</v>
      </c>
      <c r="J3" s="17">
        <v>32</v>
      </c>
    </row>
    <row r="4" spans="1:16" ht="16.5" thickBot="1">
      <c r="A4" s="1"/>
      <c r="B4" s="14">
        <v>2</v>
      </c>
      <c r="C4" s="17" t="s">
        <v>90</v>
      </c>
      <c r="D4" s="17">
        <v>20</v>
      </c>
      <c r="E4" s="17">
        <v>13</v>
      </c>
      <c r="F4" s="17">
        <v>5</v>
      </c>
      <c r="G4" s="17">
        <v>2</v>
      </c>
      <c r="H4" s="17">
        <v>149</v>
      </c>
      <c r="I4" s="17">
        <v>105</v>
      </c>
      <c r="J4" s="17">
        <v>28</v>
      </c>
    </row>
    <row r="5" spans="1:16" ht="16.5" thickBot="1">
      <c r="A5" s="1"/>
      <c r="B5" s="14">
        <v>3</v>
      </c>
      <c r="C5" s="17" t="s">
        <v>61</v>
      </c>
      <c r="D5" s="17">
        <v>20</v>
      </c>
      <c r="E5" s="17">
        <v>12</v>
      </c>
      <c r="F5" s="17">
        <v>5</v>
      </c>
      <c r="G5" s="17">
        <v>3</v>
      </c>
      <c r="H5" s="17">
        <v>131</v>
      </c>
      <c r="I5" s="17">
        <v>115</v>
      </c>
      <c r="J5" s="17">
        <v>27</v>
      </c>
    </row>
    <row r="6" spans="1:16" ht="16.5" thickBot="1">
      <c r="A6" s="1"/>
      <c r="B6" s="14">
        <v>4</v>
      </c>
      <c r="C6" s="18" t="s">
        <v>59</v>
      </c>
      <c r="D6" s="18">
        <v>20</v>
      </c>
      <c r="E6" s="18">
        <v>10</v>
      </c>
      <c r="F6" s="18">
        <v>8</v>
      </c>
      <c r="G6" s="18">
        <v>2</v>
      </c>
      <c r="H6" s="18">
        <v>137</v>
      </c>
      <c r="I6" s="18">
        <v>123</v>
      </c>
      <c r="J6" s="18">
        <v>22</v>
      </c>
    </row>
    <row r="7" spans="1:16" ht="16.5" thickBot="1">
      <c r="A7" s="1"/>
      <c r="B7" s="14">
        <v>5</v>
      </c>
      <c r="C7" s="17" t="s">
        <v>81</v>
      </c>
      <c r="D7" s="17">
        <v>20</v>
      </c>
      <c r="E7" s="17">
        <v>10</v>
      </c>
      <c r="F7" s="17">
        <v>10</v>
      </c>
      <c r="G7" s="17">
        <v>0</v>
      </c>
      <c r="H7" s="17">
        <v>125</v>
      </c>
      <c r="I7" s="17">
        <v>118</v>
      </c>
      <c r="J7" s="17">
        <v>20</v>
      </c>
      <c r="K7" t="s">
        <v>0</v>
      </c>
      <c r="O7" t="s">
        <v>0</v>
      </c>
    </row>
    <row r="8" spans="1:16" ht="16.5" thickBot="1">
      <c r="A8" s="1"/>
      <c r="B8" s="14">
        <v>6</v>
      </c>
      <c r="C8" s="17" t="s">
        <v>91</v>
      </c>
      <c r="D8" s="17">
        <v>20</v>
      </c>
      <c r="E8" s="17">
        <v>7</v>
      </c>
      <c r="F8" s="17">
        <v>9</v>
      </c>
      <c r="G8" s="17">
        <v>4</v>
      </c>
      <c r="H8" s="17">
        <v>119</v>
      </c>
      <c r="I8" s="17">
        <v>120</v>
      </c>
      <c r="J8" s="17">
        <v>18</v>
      </c>
    </row>
    <row r="9" spans="1:16" ht="16.5" thickBot="1">
      <c r="A9" s="1"/>
      <c r="B9" s="14">
        <v>7</v>
      </c>
      <c r="C9" s="19" t="s">
        <v>79</v>
      </c>
      <c r="D9" s="17">
        <v>20</v>
      </c>
      <c r="E9" s="17">
        <v>8</v>
      </c>
      <c r="F9" s="17">
        <v>11</v>
      </c>
      <c r="G9" s="17">
        <v>1</v>
      </c>
      <c r="H9" s="17">
        <v>112</v>
      </c>
      <c r="I9" s="17">
        <v>129</v>
      </c>
      <c r="J9" s="17">
        <v>17</v>
      </c>
      <c r="M9" t="s">
        <v>0</v>
      </c>
    </row>
    <row r="10" spans="1:16" ht="16.5" thickBot="1">
      <c r="A10" s="1"/>
      <c r="B10" s="14">
        <v>8</v>
      </c>
      <c r="C10" s="19" t="s">
        <v>80</v>
      </c>
      <c r="D10" s="17">
        <v>20</v>
      </c>
      <c r="E10" s="17">
        <v>8</v>
      </c>
      <c r="F10" s="17">
        <v>11</v>
      </c>
      <c r="G10" s="17">
        <v>1</v>
      </c>
      <c r="H10" s="17">
        <v>110</v>
      </c>
      <c r="I10" s="17">
        <v>132</v>
      </c>
      <c r="J10" s="17">
        <v>17</v>
      </c>
    </row>
    <row r="11" spans="1:16" ht="16.5" thickBot="1">
      <c r="A11" s="1"/>
      <c r="B11" s="14">
        <v>9</v>
      </c>
      <c r="C11" s="17" t="s">
        <v>63</v>
      </c>
      <c r="D11" s="17">
        <v>20</v>
      </c>
      <c r="E11" s="17">
        <v>7</v>
      </c>
      <c r="F11" s="17">
        <v>11</v>
      </c>
      <c r="G11" s="17">
        <v>2</v>
      </c>
      <c r="H11" s="17">
        <v>115</v>
      </c>
      <c r="I11" s="17">
        <v>127</v>
      </c>
      <c r="J11" s="17">
        <v>16</v>
      </c>
      <c r="P11" t="s">
        <v>0</v>
      </c>
    </row>
    <row r="12" spans="1:16" ht="16.5" thickBot="1">
      <c r="A12" s="1"/>
      <c r="B12" s="14">
        <v>10</v>
      </c>
      <c r="C12" s="17" t="s">
        <v>92</v>
      </c>
      <c r="D12" s="17">
        <v>20</v>
      </c>
      <c r="E12" s="17">
        <v>5</v>
      </c>
      <c r="F12" s="17">
        <v>13</v>
      </c>
      <c r="G12" s="17">
        <v>2</v>
      </c>
      <c r="H12" s="17">
        <v>104</v>
      </c>
      <c r="I12" s="17">
        <v>132</v>
      </c>
      <c r="J12" s="17">
        <v>12</v>
      </c>
      <c r="N12" t="s">
        <v>0</v>
      </c>
    </row>
    <row r="13" spans="1:16" ht="16.5" thickBot="1">
      <c r="A13" s="1"/>
      <c r="B13" s="14">
        <v>11</v>
      </c>
      <c r="C13" s="19" t="s">
        <v>93</v>
      </c>
      <c r="D13" s="17">
        <v>20</v>
      </c>
      <c r="E13" s="17">
        <v>5</v>
      </c>
      <c r="F13" s="17">
        <v>14</v>
      </c>
      <c r="G13" s="17">
        <v>1</v>
      </c>
      <c r="H13" s="17">
        <v>94</v>
      </c>
      <c r="I13" s="17">
        <v>147</v>
      </c>
      <c r="J13" s="17">
        <v>11</v>
      </c>
    </row>
    <row r="15" spans="1:16" ht="24" thickBot="1">
      <c r="C15" s="20" t="s">
        <v>1</v>
      </c>
      <c r="D15" s="2"/>
      <c r="E15" s="3"/>
      <c r="F15" s="3"/>
      <c r="N15" t="s">
        <v>0</v>
      </c>
    </row>
    <row r="16" spans="1:16" ht="15.75" thickBot="1">
      <c r="A16" s="1"/>
      <c r="B16" s="15"/>
      <c r="C16" s="16" t="s">
        <v>2</v>
      </c>
      <c r="D16" s="16" t="s">
        <v>3</v>
      </c>
      <c r="E16" s="16" t="s">
        <v>4</v>
      </c>
      <c r="F16" s="16" t="s">
        <v>5</v>
      </c>
      <c r="G16" s="16" t="s">
        <v>6</v>
      </c>
      <c r="H16" s="16" t="s">
        <v>7</v>
      </c>
      <c r="I16" s="16" t="s">
        <v>8</v>
      </c>
      <c r="J16" s="16" t="s">
        <v>9</v>
      </c>
      <c r="N16" t="s">
        <v>0</v>
      </c>
    </row>
    <row r="17" spans="1:16" ht="16.5" thickBot="1">
      <c r="A17" s="1"/>
      <c r="B17" s="14">
        <v>1</v>
      </c>
      <c r="C17" s="21" t="s">
        <v>66</v>
      </c>
      <c r="D17" s="22">
        <v>20</v>
      </c>
      <c r="E17" s="21">
        <v>18</v>
      </c>
      <c r="F17" s="21">
        <v>2</v>
      </c>
      <c r="G17" s="21">
        <v>0</v>
      </c>
      <c r="H17" s="21">
        <v>159</v>
      </c>
      <c r="I17" s="21">
        <v>69</v>
      </c>
      <c r="J17" s="22">
        <v>36</v>
      </c>
      <c r="L17" s="23" t="s">
        <v>0</v>
      </c>
      <c r="M17" t="s">
        <v>0</v>
      </c>
    </row>
    <row r="18" spans="1:16" ht="16.5" thickBot="1">
      <c r="A18" s="1"/>
      <c r="B18" s="14">
        <v>2</v>
      </c>
      <c r="C18" s="24" t="s">
        <v>48</v>
      </c>
      <c r="D18" s="24">
        <v>20</v>
      </c>
      <c r="E18" s="24">
        <v>18</v>
      </c>
      <c r="F18" s="24">
        <v>2</v>
      </c>
      <c r="G18" s="24">
        <v>0</v>
      </c>
      <c r="H18" s="24">
        <v>159</v>
      </c>
      <c r="I18" s="24">
        <v>79</v>
      </c>
      <c r="J18" s="24">
        <v>36</v>
      </c>
      <c r="M18" t="s">
        <v>0</v>
      </c>
    </row>
    <row r="19" spans="1:16" ht="16.5" thickBot="1">
      <c r="A19" s="1"/>
      <c r="B19" s="14">
        <v>3</v>
      </c>
      <c r="C19" s="24" t="s">
        <v>94</v>
      </c>
      <c r="D19" s="24">
        <v>20</v>
      </c>
      <c r="E19" s="24">
        <v>12</v>
      </c>
      <c r="F19" s="24">
        <v>6</v>
      </c>
      <c r="G19" s="24">
        <v>2</v>
      </c>
      <c r="H19" s="24">
        <v>133</v>
      </c>
      <c r="I19" s="24">
        <v>117</v>
      </c>
      <c r="J19" s="24">
        <v>26</v>
      </c>
      <c r="M19" t="s">
        <v>0</v>
      </c>
      <c r="N19" t="s">
        <v>0</v>
      </c>
      <c r="O19" t="s">
        <v>0</v>
      </c>
    </row>
    <row r="20" spans="1:16" ht="16.5" thickBot="1">
      <c r="A20" s="1"/>
      <c r="B20" s="14">
        <v>4</v>
      </c>
      <c r="C20" s="24" t="s">
        <v>58</v>
      </c>
      <c r="D20" s="24">
        <v>20</v>
      </c>
      <c r="E20" s="24">
        <v>10</v>
      </c>
      <c r="F20" s="24">
        <v>9</v>
      </c>
      <c r="G20" s="24">
        <v>1</v>
      </c>
      <c r="H20" s="24">
        <v>123</v>
      </c>
      <c r="I20" s="24">
        <v>114</v>
      </c>
      <c r="J20" s="24">
        <v>21</v>
      </c>
      <c r="M20" t="s">
        <v>0</v>
      </c>
      <c r="N20" t="s">
        <v>0</v>
      </c>
      <c r="P20" t="s">
        <v>0</v>
      </c>
    </row>
    <row r="21" spans="1:16" ht="16.5" thickBot="1">
      <c r="A21" s="1"/>
      <c r="B21" s="14">
        <v>5</v>
      </c>
      <c r="C21" s="24" t="s">
        <v>95</v>
      </c>
      <c r="D21" s="24">
        <v>20</v>
      </c>
      <c r="E21" s="24">
        <v>9</v>
      </c>
      <c r="F21" s="24">
        <v>10</v>
      </c>
      <c r="G21" s="24">
        <v>1</v>
      </c>
      <c r="H21" s="24">
        <v>130</v>
      </c>
      <c r="I21" s="24">
        <v>121</v>
      </c>
      <c r="J21" s="24">
        <v>19</v>
      </c>
    </row>
    <row r="22" spans="1:16" ht="16.5" thickBot="1">
      <c r="A22" s="1"/>
      <c r="B22" s="14">
        <v>6</v>
      </c>
      <c r="C22" s="24" t="s">
        <v>96</v>
      </c>
      <c r="D22" s="24">
        <v>20</v>
      </c>
      <c r="E22" s="24">
        <v>9</v>
      </c>
      <c r="F22" s="24">
        <v>10</v>
      </c>
      <c r="G22" s="24">
        <v>1</v>
      </c>
      <c r="H22" s="24">
        <v>116</v>
      </c>
      <c r="I22" s="24">
        <v>126</v>
      </c>
      <c r="J22" s="24">
        <v>19</v>
      </c>
      <c r="N22" t="s">
        <v>0</v>
      </c>
    </row>
    <row r="23" spans="1:16" ht="16.5" thickBot="1">
      <c r="A23" s="1"/>
      <c r="B23" s="14">
        <v>7</v>
      </c>
      <c r="C23" s="24" t="s">
        <v>70</v>
      </c>
      <c r="D23" s="24">
        <v>20</v>
      </c>
      <c r="E23" s="24">
        <v>9</v>
      </c>
      <c r="F23" s="24">
        <v>11</v>
      </c>
      <c r="G23" s="24">
        <v>0</v>
      </c>
      <c r="H23" s="24">
        <v>105</v>
      </c>
      <c r="I23" s="24">
        <v>136</v>
      </c>
      <c r="J23" s="24">
        <v>18</v>
      </c>
      <c r="N23" t="s">
        <v>0</v>
      </c>
    </row>
    <row r="24" spans="1:16" ht="16.5" thickBot="1">
      <c r="A24" s="1"/>
      <c r="B24" s="14">
        <v>8</v>
      </c>
      <c r="C24" s="24" t="s">
        <v>65</v>
      </c>
      <c r="D24" s="24">
        <v>20</v>
      </c>
      <c r="E24" s="24">
        <v>7</v>
      </c>
      <c r="F24" s="24">
        <v>12</v>
      </c>
      <c r="G24" s="24">
        <v>1</v>
      </c>
      <c r="H24" s="24">
        <v>114</v>
      </c>
      <c r="I24" s="24">
        <v>135</v>
      </c>
      <c r="J24" s="24">
        <v>15</v>
      </c>
      <c r="N24" t="s">
        <v>0</v>
      </c>
    </row>
    <row r="25" spans="1:16" ht="16.5" thickBot="1">
      <c r="A25" s="1"/>
      <c r="B25" s="14">
        <v>9</v>
      </c>
      <c r="C25" s="24" t="s">
        <v>69</v>
      </c>
      <c r="D25" s="24">
        <v>20</v>
      </c>
      <c r="E25" s="24">
        <v>6</v>
      </c>
      <c r="F25" s="24">
        <v>12</v>
      </c>
      <c r="G25" s="24">
        <v>2</v>
      </c>
      <c r="H25" s="24">
        <v>106</v>
      </c>
      <c r="I25" s="24">
        <v>135</v>
      </c>
      <c r="J25" s="24">
        <v>14</v>
      </c>
      <c r="N25" t="s">
        <v>0</v>
      </c>
    </row>
    <row r="26" spans="1:16" ht="16.5" thickBot="1">
      <c r="A26" s="1"/>
      <c r="B26" s="14">
        <v>10</v>
      </c>
      <c r="C26" s="25" t="s">
        <v>97</v>
      </c>
      <c r="D26" s="24">
        <v>20</v>
      </c>
      <c r="E26" s="24">
        <v>5</v>
      </c>
      <c r="F26" s="24">
        <v>13</v>
      </c>
      <c r="G26" s="24">
        <v>2</v>
      </c>
      <c r="H26" s="24">
        <v>101</v>
      </c>
      <c r="I26" s="24">
        <v>139</v>
      </c>
      <c r="J26" s="25">
        <v>12</v>
      </c>
    </row>
    <row r="27" spans="1:16" ht="16.5" thickBot="1">
      <c r="A27" s="1"/>
      <c r="B27" s="14">
        <v>11</v>
      </c>
      <c r="C27" s="26" t="s">
        <v>83</v>
      </c>
      <c r="D27" s="24">
        <v>20</v>
      </c>
      <c r="E27" s="24">
        <v>2</v>
      </c>
      <c r="F27" s="24">
        <v>18</v>
      </c>
      <c r="G27" s="24">
        <v>0</v>
      </c>
      <c r="H27" s="24">
        <v>85</v>
      </c>
      <c r="I27" s="24">
        <v>160</v>
      </c>
      <c r="J27" s="24">
        <v>4</v>
      </c>
      <c r="M27" t="s">
        <v>0</v>
      </c>
    </row>
    <row r="28" spans="1:16">
      <c r="J28" s="2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2024-25</vt:lpstr>
      <vt:lpstr>2023-24</vt:lpstr>
      <vt:lpstr>2022-23</vt:lpstr>
      <vt:lpstr>2021-22</vt:lpstr>
      <vt:lpstr>2019-20</vt:lpstr>
      <vt:lpstr>2018-19</vt:lpstr>
      <vt:lpstr>2017-18</vt:lpstr>
      <vt:lpstr>2016-17</vt:lpstr>
      <vt:lpstr>2015-16</vt:lpstr>
      <vt:lpstr>2014-15</vt:lpstr>
    </vt:vector>
  </TitlesOfParts>
  <Manager/>
  <Company>MICHIELS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RUDY</dc:creator>
  <cp:keywords/>
  <dc:description/>
  <cp:lastModifiedBy>Rudi</cp:lastModifiedBy>
  <cp:revision/>
  <cp:lastPrinted>2025-01-15T10:28:05Z</cp:lastPrinted>
  <dcterms:created xsi:type="dcterms:W3CDTF">2011-09-03T03:20:29Z</dcterms:created>
  <dcterms:modified xsi:type="dcterms:W3CDTF">2025-04-10T20:09:58Z</dcterms:modified>
  <cp:category/>
  <cp:contentStatus/>
</cp:coreProperties>
</file>